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ml1409\Downloads\"/>
    </mc:Choice>
  </mc:AlternateContent>
  <xr:revisionPtr revIDLastSave="0" documentId="13_ncr:1_{F9AFBA7C-61B6-478F-86BD-B9FBD121CB20}" xr6:coauthVersionLast="47" xr6:coauthVersionMax="47" xr10:uidLastSave="{00000000-0000-0000-0000-000000000000}"/>
  <bookViews>
    <workbookView xWindow="-110" yWindow="-110" windowWidth="19420" windowHeight="10420" tabRatio="707" activeTab="4" xr2:uid="{00000000-000D-0000-FFFF-FFFF00000000}"/>
  </bookViews>
  <sheets>
    <sheet name="Gravel Surfacing" sheetId="1" r:id="rId1"/>
    <sheet name="Stabalized Gravel Surfacing" sheetId="4" r:id="rId2"/>
    <sheet name="Blotter Surfacing" sheetId="5" r:id="rId3"/>
    <sheet name="Hot Mixed Asphalt" sheetId="6" r:id="rId4"/>
    <sheet name="About this tool"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6" l="1"/>
  <c r="J29" i="5" l="1"/>
  <c r="J25" i="1" l="1"/>
  <c r="J25" i="4"/>
  <c r="J28" i="5"/>
  <c r="J30" i="6"/>
  <c r="J32" i="6" l="1"/>
  <c r="K25" i="6" l="1"/>
  <c r="J42" i="6" s="1"/>
  <c r="J30" i="5"/>
  <c r="K23" i="5"/>
  <c r="J40" i="5" s="1"/>
  <c r="J27" i="4"/>
  <c r="J26" i="4"/>
  <c r="K20" i="4"/>
  <c r="J29" i="4" s="1"/>
  <c r="J36" i="6" l="1"/>
  <c r="J37" i="6"/>
  <c r="J30" i="4"/>
  <c r="J41" i="6"/>
  <c r="J40" i="6"/>
  <c r="J38" i="6"/>
  <c r="J39" i="6"/>
  <c r="J35" i="5"/>
  <c r="J38" i="5"/>
  <c r="J36" i="5"/>
  <c r="J34" i="5"/>
  <c r="J32" i="5"/>
  <c r="J39" i="5"/>
  <c r="J37" i="5"/>
  <c r="J33" i="5"/>
  <c r="J34" i="6"/>
  <c r="J35" i="6"/>
  <c r="J33" i="6"/>
  <c r="J31" i="5"/>
  <c r="J28" i="4"/>
  <c r="J31" i="4"/>
  <c r="K20" i="1"/>
  <c r="J31" i="1" s="1"/>
  <c r="J43" i="6" l="1"/>
  <c r="J42" i="5"/>
  <c r="J32" i="4"/>
  <c r="J26" i="1"/>
  <c r="J28" i="1"/>
  <c r="J30" i="1"/>
  <c r="J27" i="1"/>
  <c r="J29" i="1"/>
  <c r="J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Yew, Tuan Yong</author>
  </authors>
  <commentList>
    <comment ref="A4" authorId="0" shapeId="0" xr:uid="{00000000-0006-0000-0000-000001000000}">
      <text>
        <r>
          <rPr>
            <b/>
            <sz val="9"/>
            <color indexed="81"/>
            <rFont val="Tahoma"/>
            <family val="2"/>
          </rPr>
          <t>Default: 25%</t>
        </r>
      </text>
    </comment>
    <comment ref="A5" authorId="0" shapeId="0" xr:uid="{00000000-0006-0000-0000-000002000000}">
      <text>
        <r>
          <rPr>
            <b/>
            <sz val="9"/>
            <color indexed="81"/>
            <rFont val="Tahoma"/>
            <family val="2"/>
          </rPr>
          <t>Default: 1.4</t>
        </r>
      </text>
    </comment>
    <comment ref="A16" authorId="0" shapeId="0" xr:uid="{00000000-0006-0000-0000-000003000000}">
      <text>
        <r>
          <rPr>
            <b/>
            <sz val="9"/>
            <color indexed="81"/>
            <rFont val="Tahoma"/>
            <family val="2"/>
          </rPr>
          <t>Default: 600 tons</t>
        </r>
      </text>
    </comment>
    <comment ref="A17" authorId="0" shapeId="0" xr:uid="{00000000-0006-0000-0000-000004000000}">
      <text>
        <r>
          <rPr>
            <b/>
            <sz val="9"/>
            <color indexed="81"/>
            <rFont val="Tahoma"/>
            <family val="2"/>
          </rPr>
          <t>Default: 1000 tons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Yew, Tuan Yong</author>
  </authors>
  <commentList>
    <comment ref="A4" authorId="0" shapeId="0" xr:uid="{00000000-0006-0000-0100-000001000000}">
      <text>
        <r>
          <rPr>
            <b/>
            <sz val="9"/>
            <color indexed="81"/>
            <rFont val="Tahoma"/>
            <family val="2"/>
          </rPr>
          <t>Default: 25%</t>
        </r>
      </text>
    </comment>
    <comment ref="A5" authorId="0" shapeId="0" xr:uid="{00000000-0006-0000-0100-000002000000}">
      <text>
        <r>
          <rPr>
            <b/>
            <sz val="9"/>
            <color indexed="81"/>
            <rFont val="Tahoma"/>
            <family val="2"/>
          </rPr>
          <t>Default: 1.4</t>
        </r>
      </text>
    </comment>
    <comment ref="A14" authorId="0" shapeId="0" xr:uid="{00000000-0006-0000-0100-000003000000}">
      <text>
        <r>
          <rPr>
            <b/>
            <sz val="9"/>
            <color indexed="81"/>
            <rFont val="Tahoma"/>
            <family val="2"/>
          </rPr>
          <t>Default: 0.5 gal/sq. yd.</t>
        </r>
      </text>
    </comment>
    <comment ref="A15" authorId="0" shapeId="0" xr:uid="{00000000-0006-0000-0100-000004000000}">
      <text>
        <r>
          <rPr>
            <b/>
            <sz val="9"/>
            <color indexed="81"/>
            <rFont val="Tahoma"/>
            <family val="2"/>
          </rPr>
          <t>Default: 0.4 gal/sq. yd.</t>
        </r>
      </text>
    </comment>
    <comment ref="A16" authorId="0" shapeId="0" xr:uid="{00000000-0006-0000-0100-000005000000}">
      <text>
        <r>
          <rPr>
            <b/>
            <sz val="9"/>
            <color indexed="81"/>
            <rFont val="Tahoma"/>
            <family val="2"/>
          </rPr>
          <t>Default: 700 tons</t>
        </r>
      </text>
    </comment>
    <comment ref="A17" authorId="0" shapeId="0" xr:uid="{00000000-0006-0000-0100-000006000000}">
      <text>
        <r>
          <rPr>
            <b/>
            <sz val="9"/>
            <color indexed="81"/>
            <rFont val="Tahoma"/>
            <family val="2"/>
          </rPr>
          <t>Default: 1000 tons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Yew, Tuan Yong</author>
  </authors>
  <commentList>
    <comment ref="A4" authorId="0" shapeId="0" xr:uid="{00000000-0006-0000-0200-000001000000}">
      <text>
        <r>
          <rPr>
            <b/>
            <sz val="9"/>
            <color indexed="81"/>
            <rFont val="Tahoma"/>
            <family val="2"/>
          </rPr>
          <t>Default: 25%</t>
        </r>
      </text>
    </comment>
    <comment ref="A5" authorId="0" shapeId="0" xr:uid="{00000000-0006-0000-0200-000002000000}">
      <text>
        <r>
          <rPr>
            <b/>
            <sz val="9"/>
            <color indexed="81"/>
            <rFont val="Tahoma"/>
            <family val="2"/>
          </rPr>
          <t>Default: 1.4</t>
        </r>
      </text>
    </comment>
    <comment ref="A17" authorId="0" shapeId="0" xr:uid="{00000000-0006-0000-0200-000003000000}">
      <text>
        <r>
          <rPr>
            <b/>
            <sz val="9"/>
            <color indexed="81"/>
            <rFont val="Tahoma"/>
            <family val="2"/>
          </rPr>
          <t>Default: 0.25 gal/sq. yd.</t>
        </r>
      </text>
    </comment>
    <comment ref="A18" authorId="0" shapeId="0" xr:uid="{00000000-0006-0000-0200-000004000000}">
      <text>
        <r>
          <rPr>
            <b/>
            <sz val="9"/>
            <color indexed="81"/>
            <rFont val="Tahoma"/>
            <family val="2"/>
          </rPr>
          <t>Default: 0.28 gal/sq. yd.</t>
        </r>
      </text>
    </comment>
    <comment ref="A19" authorId="0" shapeId="0" xr:uid="{00000000-0006-0000-0200-000005000000}">
      <text>
        <r>
          <rPr>
            <b/>
            <sz val="9"/>
            <color indexed="81"/>
            <rFont val="Tahoma"/>
            <family val="2"/>
          </rPr>
          <t>Default: 30 lbs</t>
        </r>
      </text>
    </comment>
    <comment ref="A20" authorId="0" shapeId="0" xr:uid="{00000000-0006-0000-0200-000006000000}">
      <text>
        <r>
          <rPr>
            <b/>
            <sz val="9"/>
            <color indexed="81"/>
            <rFont val="Tahoma"/>
            <family val="2"/>
          </rPr>
          <t>Default: 1200 tons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Yew, Tuan Yong</author>
  </authors>
  <commentList>
    <comment ref="A5" authorId="0" shapeId="0" xr:uid="{00000000-0006-0000-0300-000001000000}">
      <text>
        <r>
          <rPr>
            <b/>
            <sz val="9"/>
            <color indexed="81"/>
            <rFont val="Tahoma"/>
            <family val="2"/>
          </rPr>
          <t>Default: 25%</t>
        </r>
      </text>
    </comment>
    <comment ref="A6" authorId="0" shapeId="0" xr:uid="{00000000-0006-0000-0300-000002000000}">
      <text>
        <r>
          <rPr>
            <b/>
            <sz val="9"/>
            <color indexed="81"/>
            <rFont val="Tahoma"/>
            <family val="2"/>
          </rPr>
          <t>Default: 1.4</t>
        </r>
      </text>
    </comment>
    <comment ref="A7" authorId="0" shapeId="0" xr:uid="{00000000-0006-0000-0300-000003000000}">
      <text>
        <r>
          <rPr>
            <b/>
            <sz val="9"/>
            <color indexed="81"/>
            <rFont val="Tahoma"/>
            <family val="2"/>
          </rPr>
          <t>Default: 30 lbs/cu. ft.</t>
        </r>
      </text>
    </comment>
    <comment ref="A20" authorId="0" shapeId="0" xr:uid="{00000000-0006-0000-0300-000004000000}">
      <text>
        <r>
          <rPr>
            <b/>
            <sz val="9"/>
            <color indexed="81"/>
            <rFont val="Tahoma"/>
            <family val="2"/>
          </rPr>
          <t>Default: 1200 tons</t>
        </r>
      </text>
    </comment>
    <comment ref="A21" authorId="0" shapeId="0" xr:uid="{00000000-0006-0000-0300-000005000000}">
      <text>
        <r>
          <rPr>
            <b/>
            <sz val="9"/>
            <color indexed="81"/>
            <rFont val="Tahoma"/>
            <family val="2"/>
          </rPr>
          <t>Default: 0.28 gal/sq. yd.</t>
        </r>
      </text>
    </comment>
    <comment ref="A22" authorId="0" shapeId="0" xr:uid="{00000000-0006-0000-0300-000006000000}">
      <text>
        <r>
          <rPr>
            <b/>
            <sz val="9"/>
            <color indexed="81"/>
            <rFont val="Tahoma"/>
            <family val="2"/>
          </rPr>
          <t>Default: 30 lbs</t>
        </r>
      </text>
    </comment>
  </commentList>
</comments>
</file>

<file path=xl/sharedStrings.xml><?xml version="1.0" encoding="utf-8"?>
<sst xmlns="http://schemas.openxmlformats.org/spreadsheetml/2006/main" count="217" uniqueCount="92">
  <si>
    <t>Item</t>
  </si>
  <si>
    <t>Annual Inflation Rates</t>
  </si>
  <si>
    <t>%</t>
  </si>
  <si>
    <t>Road Width</t>
  </si>
  <si>
    <t>Road Parameters</t>
  </si>
  <si>
    <t>Initial placing of gravel</t>
  </si>
  <si>
    <t>Gravel (per ton)</t>
  </si>
  <si>
    <t>ft.</t>
  </si>
  <si>
    <t>in.</t>
  </si>
  <si>
    <t>Compaction Factor</t>
  </si>
  <si>
    <t>Compacted Gravel Depth</t>
  </si>
  <si>
    <t>tons</t>
  </si>
  <si>
    <t>Amount in line</t>
  </si>
  <si>
    <t>Blade maintenance</t>
  </si>
  <si>
    <t>No. of times Blade Maintenance perform in a year</t>
  </si>
  <si>
    <t>No. of times Spot Repair perform in a year</t>
  </si>
  <si>
    <t>Blade Maintenance (per mile per cycle)</t>
  </si>
  <si>
    <t>Spot Repair (per mile per cycle)</t>
  </si>
  <si>
    <t>Weight of gravel used in gravel layer replacing operation</t>
  </si>
  <si>
    <t>Weight of gravel used in rehabilitation operation</t>
  </si>
  <si>
    <t>Regravel – Spot repair</t>
  </si>
  <si>
    <t>5th year</t>
  </si>
  <si>
    <t>10th year</t>
  </si>
  <si>
    <t>15th year</t>
  </si>
  <si>
    <t>20th year</t>
  </si>
  <si>
    <t>Regravel – Replace layer</t>
  </si>
  <si>
    <t>Rehabilitation</t>
  </si>
  <si>
    <t>1st year</t>
  </si>
  <si>
    <t>Every year</t>
  </si>
  <si>
    <t>Every year (except 5th, 10th &amp; 15th year)</t>
  </si>
  <si>
    <t>No.</t>
  </si>
  <si>
    <t>Total Amount</t>
  </si>
  <si>
    <t>Period</t>
  </si>
  <si>
    <t>Economic Parameter</t>
  </si>
  <si>
    <t>Cost Estimation</t>
  </si>
  <si>
    <r>
      <t>Initial treatment/stabilization (MgCl</t>
    </r>
    <r>
      <rPr>
        <vertAlign val="superscript"/>
        <sz val="11"/>
        <color theme="1"/>
        <rFont val="Calibri"/>
        <family val="2"/>
        <scheme val="minor"/>
      </rPr>
      <t>2</t>
    </r>
    <r>
      <rPr>
        <sz val="11"/>
        <color theme="1"/>
        <rFont val="Calibri"/>
        <family val="2"/>
        <scheme val="minor"/>
      </rPr>
      <t>)</t>
    </r>
  </si>
  <si>
    <r>
      <t>MgCl</t>
    </r>
    <r>
      <rPr>
        <vertAlign val="superscript"/>
        <sz val="11"/>
        <color theme="1"/>
        <rFont val="Calibri"/>
        <family val="2"/>
        <scheme val="minor"/>
      </rPr>
      <t>2</t>
    </r>
    <r>
      <rPr>
        <sz val="11"/>
        <color theme="1"/>
        <rFont val="Calibri"/>
        <family val="2"/>
        <scheme val="minor"/>
      </rPr>
      <t xml:space="preserve"> (per gallon)</t>
    </r>
  </si>
  <si>
    <t>Roadway Reshape (per mile)</t>
  </si>
  <si>
    <t>Material/Maintenance Cost Parameters (Current Price)</t>
  </si>
  <si>
    <t>Roadway Reshape and Rehabilitation</t>
  </si>
  <si>
    <t>2nd year</t>
  </si>
  <si>
    <t>Prep. for initial treatment</t>
  </si>
  <si>
    <r>
      <t>Amount of MgCl</t>
    </r>
    <r>
      <rPr>
        <vertAlign val="superscript"/>
        <sz val="11"/>
        <color theme="1"/>
        <rFont val="Calibri"/>
        <family val="2"/>
        <scheme val="minor"/>
      </rPr>
      <t>2</t>
    </r>
    <r>
      <rPr>
        <sz val="11"/>
        <color theme="1"/>
        <rFont val="Calibri"/>
        <family val="2"/>
        <scheme val="minor"/>
      </rPr>
      <t xml:space="preserve"> used on initial treatment</t>
    </r>
  </si>
  <si>
    <r>
      <t>Amount of MgCl</t>
    </r>
    <r>
      <rPr>
        <vertAlign val="superscript"/>
        <sz val="11"/>
        <color theme="1"/>
        <rFont val="Calibri"/>
        <family val="2"/>
        <scheme val="minor"/>
      </rPr>
      <t>2</t>
    </r>
    <r>
      <rPr>
        <sz val="11"/>
        <color theme="1"/>
        <rFont val="Calibri"/>
        <family val="2"/>
        <scheme val="minor"/>
      </rPr>
      <t xml:space="preserve"> used on succeeding treatment</t>
    </r>
  </si>
  <si>
    <t>gal/sq. yd.</t>
  </si>
  <si>
    <r>
      <t>Succeeding treatment/stabilization (MgCl</t>
    </r>
    <r>
      <rPr>
        <vertAlign val="superscript"/>
        <sz val="11"/>
        <color theme="1"/>
        <rFont val="Calibri"/>
        <family val="2"/>
        <scheme val="minor"/>
      </rPr>
      <t>2</t>
    </r>
    <r>
      <rPr>
        <sz val="11"/>
        <color theme="1"/>
        <rFont val="Calibri"/>
        <family val="2"/>
        <scheme val="minor"/>
      </rPr>
      <t>)</t>
    </r>
  </si>
  <si>
    <t>Every year beginning 2nd year</t>
  </si>
  <si>
    <t>Prep. for succeeding treatment</t>
  </si>
  <si>
    <t>Prep. for treatment (grader/water truck/roller) (per mile per cycle)</t>
  </si>
  <si>
    <t>Base Gravel (per ton)</t>
  </si>
  <si>
    <t>MC-3000 Seal Oil (per gallon)</t>
  </si>
  <si>
    <t>Pavement marking (per mile)</t>
  </si>
  <si>
    <t>Patching &amp; Repair (per mile)</t>
  </si>
  <si>
    <t>Initial pavement marking</t>
  </si>
  <si>
    <t>Patching &amp; repair</t>
  </si>
  <si>
    <t>Every year beginning 3rd year</t>
  </si>
  <si>
    <t>Seal coat</t>
  </si>
  <si>
    <t>3rd year</t>
  </si>
  <si>
    <t>7th year</t>
  </si>
  <si>
    <t>12th year</t>
  </si>
  <si>
    <t>17th year</t>
  </si>
  <si>
    <t>Amount of MC-3000 Seal Oil used in seal coating</t>
  </si>
  <si>
    <t>Weight of cover aggregate used in seal coating</t>
  </si>
  <si>
    <t>lbs/sq. yd.</t>
  </si>
  <si>
    <t>Pavement marking re-application</t>
  </si>
  <si>
    <t>r:</t>
  </si>
  <si>
    <t>Compacted Gravel Depth (Base Improvement)</t>
  </si>
  <si>
    <t>Hot-Mixed Asphalt Thickness</t>
  </si>
  <si>
    <t>Hot-mixed Asphalt (per ton)</t>
  </si>
  <si>
    <t>Pavement Marking (per mile)</t>
  </si>
  <si>
    <t>Crack Sealing (per mile)</t>
  </si>
  <si>
    <t>Rehabilitation - Mill Surface (per sq. yd.)</t>
  </si>
  <si>
    <t>Initial gravel placement for base improvement</t>
  </si>
  <si>
    <t>Initial hot-mixed asphalt construction</t>
  </si>
  <si>
    <t>Crack sealing</t>
  </si>
  <si>
    <t>Patching &amp; Repairing</t>
  </si>
  <si>
    <t>Seal coating</t>
  </si>
  <si>
    <t>Rehabilitation (mill surface &amp; HMA overlay)</t>
  </si>
  <si>
    <t>Weight of HMA overlay on rehabilitation (per mile)</t>
  </si>
  <si>
    <t>MC-70 Prime Oil (per gallon)</t>
  </si>
  <si>
    <t>Amount of MC-70 Prime Oil used in prime coating</t>
  </si>
  <si>
    <t>3/8" Quartzite Chips (Cover aggregate) (per ton)</t>
  </si>
  <si>
    <t>14th year</t>
  </si>
  <si>
    <t>Initial prime coat &amp; seal coat</t>
  </si>
  <si>
    <t>Recycling surface on rehabilitation (per mile)</t>
  </si>
  <si>
    <t>Quantitative Parameter</t>
  </si>
  <si>
    <t>Weight of gravel used in rehabilitation operation (per mile)</t>
  </si>
  <si>
    <t>Hot-Mixed Asphalt Density</t>
  </si>
  <si>
    <t>lbs/cu. ft.</t>
  </si>
  <si>
    <t>Gravel cu. yd. to tons conversion factor</t>
  </si>
  <si>
    <t>(Recycle surface, re-gravel. Prime &amp; seal coat)</t>
  </si>
  <si>
    <t>This tool was very graciously shared with NH LTAP by the South Dakota LTAP team at South Dakota State University. This tool is not intended to provide direct budgeting information, but rather, general costing considerations. Users are encouraged to update fields that may vary regionally, such as material costs fields. For assistance using this tool, contact T2.Center@unh.edu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</si>
</sst>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409]* #,##0.00_);_([$$-409]* \(#,##0.00\);_([$$-409]*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9"/>
      <color indexed="81"/>
      <name val="Tahoma"/>
      <family val="2"/>
    </font>
    <font>
      <vertAlign val="superscript"/>
      <sz val="11"/>
      <color theme="1"/>
      <name val="Calibri"/>
      <family val="2"/>
      <scheme val="minor"/>
    </font>
    <font>
      <sz val="8"/>
      <color theme="1"/>
      <name val="Calibri"/>
      <family val="2"/>
      <scheme val="minor"/>
    </font>
    <font>
      <b/>
      <sz val="14"/>
      <color theme="1"/>
      <name val="Calibri"/>
      <family val="2"/>
      <scheme val="minor"/>
    </font>
    <font>
      <b/>
      <sz val="14"/>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0" fillId="0" borderId="0" xfId="0" applyAlignment="1">
      <alignment horizontal="center"/>
    </xf>
    <xf numFmtId="0" fontId="0" fillId="0" borderId="0" xfId="0" applyAlignment="1">
      <alignment horizontal="left"/>
    </xf>
    <xf numFmtId="2" fontId="0" fillId="0" borderId="0" xfId="0" applyNumberFormat="1"/>
    <xf numFmtId="0" fontId="2" fillId="2" borderId="0" xfId="0" applyFont="1" applyFill="1"/>
    <xf numFmtId="0" fontId="0" fillId="0" borderId="1" xfId="0" applyBorder="1"/>
    <xf numFmtId="0" fontId="0" fillId="0" borderId="1" xfId="0" applyBorder="1" applyAlignment="1">
      <alignment horizontal="left"/>
    </xf>
    <xf numFmtId="2" fontId="0" fillId="3" borderId="1" xfId="0" applyNumberFormat="1" applyFill="1" applyBorder="1"/>
    <xf numFmtId="1" fontId="0" fillId="3" borderId="1" xfId="0" applyNumberFormat="1" applyFill="1" applyBorder="1"/>
    <xf numFmtId="0" fontId="3" fillId="0" borderId="0" xfId="0" applyFont="1" applyAlignment="1">
      <alignment horizontal="left"/>
    </xf>
    <xf numFmtId="1" fontId="3" fillId="0" borderId="0" xfId="0" applyNumberFormat="1" applyFont="1"/>
    <xf numFmtId="0" fontId="2" fillId="0" borderId="0" xfId="0" applyFont="1"/>
    <xf numFmtId="0" fontId="0" fillId="0" borderId="1" xfId="0" applyBorder="1" applyAlignment="1">
      <alignment horizontal="center"/>
    </xf>
    <xf numFmtId="0" fontId="0" fillId="3" borderId="1" xfId="0" applyFill="1" applyBorder="1"/>
    <xf numFmtId="164" fontId="0" fillId="3" borderId="1" xfId="0" applyNumberFormat="1" applyFill="1" applyBorder="1"/>
    <xf numFmtId="0" fontId="0" fillId="3" borderId="1" xfId="0" applyFill="1" applyBorder="1" applyAlignment="1">
      <alignment horizontal="right"/>
    </xf>
    <xf numFmtId="0" fontId="0" fillId="0" borderId="0" xfId="0" applyAlignment="1">
      <alignment horizontal="right"/>
    </xf>
    <xf numFmtId="0" fontId="6" fillId="0" borderId="0" xfId="0" applyFont="1" applyAlignment="1">
      <alignment horizontal="right"/>
    </xf>
    <xf numFmtId="0" fontId="6" fillId="0" borderId="0" xfId="0" applyFont="1" applyAlignment="1">
      <alignment horizontal="left"/>
    </xf>
    <xf numFmtId="0" fontId="0" fillId="0" borderId="6" xfId="0" applyBorder="1"/>
    <xf numFmtId="0" fontId="8" fillId="2" borderId="0" xfId="0" applyFont="1" applyFill="1"/>
    <xf numFmtId="0" fontId="0" fillId="0" borderId="1" xfId="0" applyBorder="1" applyAlignment="1">
      <alignment horizontal="left"/>
    </xf>
    <xf numFmtId="0" fontId="7" fillId="4" borderId="0" xfId="0" applyFont="1" applyFill="1" applyAlignment="1">
      <alignment horizontal="center"/>
    </xf>
    <xf numFmtId="165" fontId="0" fillId="0" borderId="3" xfId="0" applyNumberFormat="1" applyBorder="1" applyAlignment="1">
      <alignment horizontal="right"/>
    </xf>
    <xf numFmtId="165" fontId="0" fillId="0" borderId="4" xfId="0" applyNumberFormat="1" applyBorder="1" applyAlignment="1">
      <alignment horizontal="right"/>
    </xf>
    <xf numFmtId="44" fontId="0" fillId="3" borderId="3" xfId="1" applyFont="1" applyFill="1" applyBorder="1" applyAlignment="1">
      <alignment horizontal="right"/>
    </xf>
    <xf numFmtId="44" fontId="0" fillId="3" borderId="4" xfId="1" applyFont="1" applyFill="1" applyBorder="1" applyAlignment="1">
      <alignment horizontal="righ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2" fillId="2" borderId="2" xfId="0" applyFont="1" applyFill="1" applyBorder="1" applyAlignment="1">
      <alignment horizontal="center"/>
    </xf>
    <xf numFmtId="0" fontId="2" fillId="2" borderId="0" xfId="0" applyFont="1" applyFill="1" applyAlignment="1">
      <alignment horizontal="center"/>
    </xf>
    <xf numFmtId="0" fontId="0" fillId="5" borderId="1" xfId="0" applyFill="1" applyBorder="1" applyAlignment="1">
      <alignment horizontal="right"/>
    </xf>
    <xf numFmtId="165" fontId="0" fillId="0" borderId="1" xfId="0" applyNumberFormat="1" applyBorder="1"/>
    <xf numFmtId="44" fontId="0" fillId="0" borderId="1" xfId="1" applyFont="1" applyBorder="1" applyAlignment="1"/>
    <xf numFmtId="44" fontId="0" fillId="0" borderId="3" xfId="1" applyFont="1" applyBorder="1" applyAlignment="1"/>
    <xf numFmtId="44" fontId="0" fillId="0" borderId="4" xfId="1" applyFont="1" applyBorder="1" applyAlignment="1"/>
    <xf numFmtId="0" fontId="0" fillId="5" borderId="3" xfId="0" applyFill="1" applyBorder="1" applyAlignment="1">
      <alignment horizontal="right"/>
    </xf>
    <xf numFmtId="0" fontId="0" fillId="5" borderId="5" xfId="0" applyFill="1" applyBorder="1" applyAlignment="1">
      <alignment horizontal="right"/>
    </xf>
    <xf numFmtId="0" fontId="0" fillId="5" borderId="4" xfId="0" applyFill="1" applyBorder="1" applyAlignment="1">
      <alignment horizontal="right"/>
    </xf>
    <xf numFmtId="165" fontId="0" fillId="0" borderId="3" xfId="0" applyNumberFormat="1" applyBorder="1"/>
    <xf numFmtId="165" fontId="0" fillId="0" borderId="4" xfId="0" applyNumberFormat="1" applyBorder="1"/>
    <xf numFmtId="44" fontId="0" fillId="0" borderId="3" xfId="1" applyFont="1" applyBorder="1" applyAlignment="1">
      <alignment horizontal="right"/>
    </xf>
    <xf numFmtId="44" fontId="0" fillId="0" borderId="4" xfId="1" applyFont="1" applyBorder="1" applyAlignment="1">
      <alignment horizontal="right"/>
    </xf>
    <xf numFmtId="0" fontId="0" fillId="0" borderId="9" xfId="0" applyBorder="1" applyAlignment="1">
      <alignment horizontal="left"/>
    </xf>
    <xf numFmtId="0" fontId="0" fillId="0" borderId="6"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12" xfId="0" applyBorder="1" applyAlignment="1">
      <alignment horizontal="left"/>
    </xf>
    <xf numFmtId="0" fontId="0" fillId="0" borderId="7" xfId="0" applyBorder="1" applyAlignment="1">
      <alignment horizontal="right" vertical="top"/>
    </xf>
    <xf numFmtId="0" fontId="0" fillId="0" borderId="8" xfId="0" applyBorder="1" applyAlignment="1">
      <alignment horizontal="righ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0" fillId="0" borderId="12" xfId="0" applyBorder="1" applyAlignment="1">
      <alignment horizontal="left" vertical="top"/>
    </xf>
    <xf numFmtId="44" fontId="0" fillId="0" borderId="9" xfId="1" applyFont="1" applyBorder="1" applyAlignment="1">
      <alignment horizontal="right" vertical="top"/>
    </xf>
    <xf numFmtId="44" fontId="0" fillId="0" borderId="10" xfId="1" applyFont="1" applyBorder="1" applyAlignment="1">
      <alignment horizontal="right" vertical="top"/>
    </xf>
    <xf numFmtId="44" fontId="0" fillId="0" borderId="11" xfId="1" applyFont="1" applyBorder="1" applyAlignment="1">
      <alignment horizontal="right" vertical="top"/>
    </xf>
    <xf numFmtId="44" fontId="0" fillId="0" borderId="12" xfId="1" applyFont="1" applyBorder="1" applyAlignment="1">
      <alignment horizontal="right" vertical="top"/>
    </xf>
    <xf numFmtId="0" fontId="8" fillId="2" borderId="0" xfId="0" applyFont="1" applyFill="1" applyAlignment="1">
      <alignment horizontal="center"/>
    </xf>
    <xf numFmtId="0" fontId="0" fillId="0" borderId="0" xfId="0"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zoomScaleNormal="100" zoomScalePageLayoutView="80" workbookViewId="0">
      <selection sqref="A1:H1"/>
    </sheetView>
  </sheetViews>
  <sheetFormatPr defaultRowHeight="14.5" x14ac:dyDescent="0.35"/>
  <cols>
    <col min="10" max="10" width="10.36328125" customWidth="1"/>
  </cols>
  <sheetData>
    <row r="1" spans="1:11" x14ac:dyDescent="0.35">
      <c r="A1" s="30" t="s">
        <v>4</v>
      </c>
      <c r="B1" s="30"/>
      <c r="C1" s="30"/>
      <c r="D1" s="30"/>
      <c r="E1" s="30"/>
      <c r="F1" s="30"/>
      <c r="G1" s="30"/>
      <c r="H1" s="30"/>
      <c r="I1" s="11"/>
      <c r="J1" s="11"/>
      <c r="K1" s="11"/>
    </row>
    <row r="2" spans="1:11" x14ac:dyDescent="0.35">
      <c r="A2" s="21" t="s">
        <v>3</v>
      </c>
      <c r="B2" s="21"/>
      <c r="C2" s="21"/>
      <c r="D2" s="21"/>
      <c r="E2" s="21"/>
      <c r="F2" s="21"/>
      <c r="G2" s="14">
        <v>16</v>
      </c>
      <c r="H2" s="6" t="s">
        <v>7</v>
      </c>
    </row>
    <row r="3" spans="1:11" x14ac:dyDescent="0.35">
      <c r="A3" s="21" t="s">
        <v>10</v>
      </c>
      <c r="B3" s="21"/>
      <c r="C3" s="21"/>
      <c r="D3" s="21"/>
      <c r="E3" s="21"/>
      <c r="F3" s="21"/>
      <c r="G3" s="14">
        <v>3</v>
      </c>
      <c r="H3" s="6" t="s">
        <v>8</v>
      </c>
    </row>
    <row r="4" spans="1:11" x14ac:dyDescent="0.35">
      <c r="A4" s="21" t="s">
        <v>9</v>
      </c>
      <c r="B4" s="21"/>
      <c r="C4" s="21"/>
      <c r="D4" s="21"/>
      <c r="E4" s="21"/>
      <c r="F4" s="21"/>
      <c r="G4" s="14">
        <v>25</v>
      </c>
      <c r="H4" s="6" t="s">
        <v>2</v>
      </c>
    </row>
    <row r="5" spans="1:11" x14ac:dyDescent="0.35">
      <c r="A5" s="21" t="s">
        <v>89</v>
      </c>
      <c r="B5" s="21"/>
      <c r="C5" s="21"/>
      <c r="D5" s="21"/>
      <c r="E5" s="21"/>
      <c r="F5" s="21"/>
      <c r="G5" s="15">
        <v>1.4</v>
      </c>
      <c r="H5" s="12"/>
    </row>
    <row r="6" spans="1:11" x14ac:dyDescent="0.35">
      <c r="A6" s="2"/>
      <c r="B6" s="2"/>
      <c r="C6" s="2"/>
      <c r="D6" s="2"/>
      <c r="E6" s="16"/>
      <c r="F6" s="1"/>
      <c r="G6" s="1"/>
      <c r="H6" s="1"/>
    </row>
    <row r="7" spans="1:11" x14ac:dyDescent="0.35">
      <c r="A7" s="30" t="s">
        <v>38</v>
      </c>
      <c r="B7" s="30"/>
      <c r="C7" s="30"/>
      <c r="D7" s="30"/>
      <c r="E7" s="30"/>
      <c r="F7" s="30"/>
      <c r="G7" s="30"/>
      <c r="H7" s="30"/>
      <c r="I7" s="11"/>
      <c r="J7" s="11"/>
      <c r="K7" s="11"/>
    </row>
    <row r="8" spans="1:11" x14ac:dyDescent="0.35">
      <c r="A8" s="21" t="s">
        <v>6</v>
      </c>
      <c r="B8" s="21"/>
      <c r="C8" s="21"/>
      <c r="D8" s="21"/>
      <c r="E8" s="21"/>
      <c r="F8" s="21"/>
      <c r="G8" s="25">
        <v>8</v>
      </c>
      <c r="H8" s="26"/>
    </row>
    <row r="9" spans="1:11" x14ac:dyDescent="0.35">
      <c r="A9" s="21" t="s">
        <v>16</v>
      </c>
      <c r="B9" s="21"/>
      <c r="C9" s="21"/>
      <c r="D9" s="21"/>
      <c r="E9" s="21"/>
      <c r="F9" s="21"/>
      <c r="G9" s="25">
        <v>33</v>
      </c>
      <c r="H9" s="26"/>
    </row>
    <row r="10" spans="1:11" x14ac:dyDescent="0.35">
      <c r="A10" s="21" t="s">
        <v>17</v>
      </c>
      <c r="B10" s="21"/>
      <c r="C10" s="21"/>
      <c r="D10" s="21"/>
      <c r="E10" s="21"/>
      <c r="F10" s="21"/>
      <c r="G10" s="25">
        <v>500</v>
      </c>
      <c r="H10" s="26"/>
    </row>
    <row r="11" spans="1:11" x14ac:dyDescent="0.35">
      <c r="A11" s="21" t="s">
        <v>37</v>
      </c>
      <c r="B11" s="21"/>
      <c r="C11" s="21"/>
      <c r="D11" s="21"/>
      <c r="E11" s="21"/>
      <c r="F11" s="21"/>
      <c r="G11" s="25">
        <v>1500</v>
      </c>
      <c r="H11" s="26"/>
    </row>
    <row r="12" spans="1:11" x14ac:dyDescent="0.35">
      <c r="A12" s="2"/>
      <c r="B12" s="2"/>
      <c r="C12" s="2"/>
      <c r="D12" s="2"/>
      <c r="E12" s="2"/>
      <c r="F12" s="2"/>
      <c r="G12" s="3"/>
      <c r="H12" s="2"/>
    </row>
    <row r="13" spans="1:11" x14ac:dyDescent="0.35">
      <c r="A13" s="30" t="s">
        <v>85</v>
      </c>
      <c r="B13" s="30"/>
      <c r="C13" s="30"/>
      <c r="D13" s="30"/>
      <c r="E13" s="30"/>
      <c r="F13" s="30"/>
      <c r="G13" s="30"/>
      <c r="H13" s="30"/>
      <c r="I13" s="11"/>
      <c r="J13" s="11"/>
      <c r="K13" s="11"/>
    </row>
    <row r="14" spans="1:11" x14ac:dyDescent="0.35">
      <c r="A14" s="21" t="s">
        <v>14</v>
      </c>
      <c r="B14" s="21"/>
      <c r="C14" s="21"/>
      <c r="D14" s="21"/>
      <c r="E14" s="21"/>
      <c r="F14" s="21"/>
      <c r="G14" s="8">
        <v>12</v>
      </c>
      <c r="H14" s="6"/>
    </row>
    <row r="15" spans="1:11" x14ac:dyDescent="0.35">
      <c r="A15" s="21" t="s">
        <v>15</v>
      </c>
      <c r="B15" s="21"/>
      <c r="C15" s="21"/>
      <c r="D15" s="21"/>
      <c r="E15" s="21"/>
      <c r="F15" s="21"/>
      <c r="G15" s="8">
        <v>1</v>
      </c>
      <c r="H15" s="6"/>
    </row>
    <row r="16" spans="1:11" x14ac:dyDescent="0.35">
      <c r="A16" s="21" t="s">
        <v>18</v>
      </c>
      <c r="B16" s="21"/>
      <c r="C16" s="21"/>
      <c r="D16" s="21"/>
      <c r="E16" s="21"/>
      <c r="F16" s="21"/>
      <c r="G16" s="8">
        <v>1140</v>
      </c>
      <c r="H16" s="6" t="s">
        <v>11</v>
      </c>
    </row>
    <row r="17" spans="1:11" x14ac:dyDescent="0.35">
      <c r="A17" s="21" t="s">
        <v>19</v>
      </c>
      <c r="B17" s="21"/>
      <c r="C17" s="21"/>
      <c r="D17" s="21"/>
      <c r="E17" s="21"/>
      <c r="F17" s="21"/>
      <c r="G17" s="8">
        <v>1000</v>
      </c>
      <c r="H17" s="6" t="s">
        <v>11</v>
      </c>
    </row>
    <row r="18" spans="1:11" x14ac:dyDescent="0.35">
      <c r="A18" s="9"/>
      <c r="B18" s="9"/>
      <c r="C18" s="9"/>
      <c r="D18" s="9"/>
      <c r="E18" s="9"/>
      <c r="F18" s="9"/>
      <c r="G18" s="10"/>
      <c r="H18" s="2"/>
    </row>
    <row r="19" spans="1:11" x14ac:dyDescent="0.35">
      <c r="A19" s="31" t="s">
        <v>33</v>
      </c>
      <c r="B19" s="31"/>
      <c r="C19" s="31"/>
      <c r="D19" s="31"/>
      <c r="E19" s="31"/>
      <c r="F19" s="31"/>
      <c r="G19" s="31"/>
      <c r="H19" s="31"/>
    </row>
    <row r="20" spans="1:11" x14ac:dyDescent="0.35">
      <c r="A20" s="27" t="s">
        <v>1</v>
      </c>
      <c r="B20" s="28"/>
      <c r="C20" s="28"/>
      <c r="D20" s="28"/>
      <c r="E20" s="28"/>
      <c r="F20" s="29"/>
      <c r="G20" s="13">
        <v>2</v>
      </c>
      <c r="H20" s="5" t="s">
        <v>2</v>
      </c>
      <c r="J20" s="17" t="s">
        <v>65</v>
      </c>
      <c r="K20" s="18">
        <f>(1+(G20/100))</f>
        <v>1.02</v>
      </c>
    </row>
    <row r="21" spans="1:11" x14ac:dyDescent="0.35">
      <c r="A21" s="19"/>
      <c r="B21" s="19"/>
      <c r="C21" s="19"/>
      <c r="D21" s="19"/>
      <c r="F21" s="1"/>
    </row>
    <row r="23" spans="1:11" ht="18.5" x14ac:dyDescent="0.45">
      <c r="A23" s="22" t="s">
        <v>34</v>
      </c>
      <c r="B23" s="22"/>
      <c r="C23" s="22"/>
      <c r="D23" s="22"/>
      <c r="E23" s="22"/>
      <c r="F23" s="22"/>
      <c r="G23" s="22"/>
      <c r="H23" s="22"/>
      <c r="I23" s="22"/>
      <c r="J23" s="22"/>
      <c r="K23" s="22"/>
    </row>
    <row r="24" spans="1:11" x14ac:dyDescent="0.35">
      <c r="A24" s="4" t="s">
        <v>30</v>
      </c>
      <c r="B24" s="31" t="s">
        <v>0</v>
      </c>
      <c r="C24" s="31"/>
      <c r="D24" s="31"/>
      <c r="E24" s="31"/>
      <c r="F24" s="31" t="s">
        <v>32</v>
      </c>
      <c r="G24" s="31"/>
      <c r="H24" s="31"/>
      <c r="I24" s="31"/>
      <c r="J24" s="31" t="s">
        <v>12</v>
      </c>
      <c r="K24" s="31"/>
    </row>
    <row r="25" spans="1:11" x14ac:dyDescent="0.35">
      <c r="A25" s="5">
        <v>1</v>
      </c>
      <c r="B25" s="21" t="s">
        <v>5</v>
      </c>
      <c r="C25" s="21"/>
      <c r="D25" s="21"/>
      <c r="E25" s="21"/>
      <c r="F25" s="21" t="s">
        <v>27</v>
      </c>
      <c r="G25" s="21"/>
      <c r="H25" s="21"/>
      <c r="I25" s="21"/>
      <c r="J25" s="23">
        <f>((G2*((G3*(1+(G4/100)))/12)*5280)/27)*G5*G8</f>
        <v>10951.111111111111</v>
      </c>
      <c r="K25" s="24"/>
    </row>
    <row r="26" spans="1:11" x14ac:dyDescent="0.35">
      <c r="A26" s="5">
        <v>2</v>
      </c>
      <c r="B26" s="21" t="s">
        <v>13</v>
      </c>
      <c r="C26" s="21"/>
      <c r="D26" s="21"/>
      <c r="E26" s="21"/>
      <c r="F26" s="21" t="s">
        <v>28</v>
      </c>
      <c r="G26" s="21"/>
      <c r="H26" s="21"/>
      <c r="I26" s="21"/>
      <c r="J26" s="23">
        <f>((G9*G14)*(1-(K20^20)))/(1-K20)</f>
        <v>9621.7584403714063</v>
      </c>
      <c r="K26" s="24"/>
    </row>
    <row r="27" spans="1:11" x14ac:dyDescent="0.35">
      <c r="A27" s="5">
        <v>3</v>
      </c>
      <c r="B27" s="21" t="s">
        <v>20</v>
      </c>
      <c r="C27" s="21"/>
      <c r="D27" s="21"/>
      <c r="E27" s="21"/>
      <c r="F27" s="21" t="s">
        <v>29</v>
      </c>
      <c r="G27" s="21"/>
      <c r="H27" s="21"/>
      <c r="I27" s="21"/>
      <c r="J27" s="23">
        <f>(((G10*(1-(K20^20)))/(1-K20))*G15)-(G10*(K20^4))-(G10*(K20^9))-(G10*(K20^14))</f>
        <v>10350.183153616254</v>
      </c>
      <c r="K27" s="24"/>
    </row>
    <row r="28" spans="1:11" x14ac:dyDescent="0.35">
      <c r="A28" s="5">
        <v>4</v>
      </c>
      <c r="B28" s="21" t="s">
        <v>25</v>
      </c>
      <c r="C28" s="21"/>
      <c r="D28" s="21"/>
      <c r="E28" s="21"/>
      <c r="F28" s="21" t="s">
        <v>21</v>
      </c>
      <c r="G28" s="21"/>
      <c r="H28" s="21"/>
      <c r="I28" s="21"/>
      <c r="J28" s="23">
        <f>(G8*(K20^4))*G16</f>
        <v>9871.7812991999999</v>
      </c>
      <c r="K28" s="24"/>
    </row>
    <row r="29" spans="1:11" x14ac:dyDescent="0.35">
      <c r="A29" s="5">
        <v>5</v>
      </c>
      <c r="B29" s="21" t="s">
        <v>25</v>
      </c>
      <c r="C29" s="21"/>
      <c r="D29" s="21"/>
      <c r="E29" s="21"/>
      <c r="F29" s="21" t="s">
        <v>22</v>
      </c>
      <c r="G29" s="21"/>
      <c r="H29" s="21"/>
      <c r="I29" s="21"/>
      <c r="J29" s="23">
        <f>(G8*(K20^9))*G16</f>
        <v>10899.244225835475</v>
      </c>
      <c r="K29" s="24"/>
    </row>
    <row r="30" spans="1:11" x14ac:dyDescent="0.35">
      <c r="A30" s="5">
        <v>6</v>
      </c>
      <c r="B30" s="21" t="s">
        <v>25</v>
      </c>
      <c r="C30" s="21"/>
      <c r="D30" s="21"/>
      <c r="E30" s="21"/>
      <c r="F30" s="21" t="s">
        <v>23</v>
      </c>
      <c r="G30" s="21"/>
      <c r="H30" s="21"/>
      <c r="I30" s="21"/>
      <c r="J30" s="23">
        <f>(G8*(K20^14))*G16</f>
        <v>12033.646319133393</v>
      </c>
      <c r="K30" s="24"/>
    </row>
    <row r="31" spans="1:11" x14ac:dyDescent="0.35">
      <c r="A31" s="5">
        <v>7</v>
      </c>
      <c r="B31" s="21" t="s">
        <v>39</v>
      </c>
      <c r="C31" s="21"/>
      <c r="D31" s="21"/>
      <c r="E31" s="21"/>
      <c r="F31" s="21" t="s">
        <v>24</v>
      </c>
      <c r="G31" s="21"/>
      <c r="H31" s="21"/>
      <c r="I31" s="21"/>
      <c r="J31" s="23">
        <f>G11*(K20^19)+(G8*(K20^19))*G17</f>
        <v>13839.706139014083</v>
      </c>
      <c r="K31" s="24"/>
    </row>
    <row r="32" spans="1:11" x14ac:dyDescent="0.35">
      <c r="A32" s="32" t="s">
        <v>31</v>
      </c>
      <c r="B32" s="32"/>
      <c r="C32" s="32"/>
      <c r="D32" s="32"/>
      <c r="E32" s="32"/>
      <c r="F32" s="32"/>
      <c r="G32" s="32"/>
      <c r="H32" s="32"/>
      <c r="I32" s="32"/>
      <c r="J32" s="23">
        <f>SUM(J25:J31)</f>
        <v>77567.430688281718</v>
      </c>
      <c r="K32" s="24"/>
    </row>
  </sheetData>
  <mergeCells count="48">
    <mergeCell ref="J32:K32"/>
    <mergeCell ref="J25:K25"/>
    <mergeCell ref="J26:K26"/>
    <mergeCell ref="J24:K24"/>
    <mergeCell ref="J27:K27"/>
    <mergeCell ref="J28:K28"/>
    <mergeCell ref="J29:K29"/>
    <mergeCell ref="J30:K30"/>
    <mergeCell ref="A2:F2"/>
    <mergeCell ref="A3:F3"/>
    <mergeCell ref="A4:F4"/>
    <mergeCell ref="A5:F5"/>
    <mergeCell ref="A19:H19"/>
    <mergeCell ref="A8:F8"/>
    <mergeCell ref="A9:F9"/>
    <mergeCell ref="G8:H8"/>
    <mergeCell ref="A11:F11"/>
    <mergeCell ref="G11:H11"/>
    <mergeCell ref="A1:H1"/>
    <mergeCell ref="F25:I25"/>
    <mergeCell ref="B24:E24"/>
    <mergeCell ref="F24:I24"/>
    <mergeCell ref="A32:I32"/>
    <mergeCell ref="A13:H13"/>
    <mergeCell ref="F31:I31"/>
    <mergeCell ref="F30:I30"/>
    <mergeCell ref="F29:I29"/>
    <mergeCell ref="F28:I28"/>
    <mergeCell ref="F27:I27"/>
    <mergeCell ref="F26:I26"/>
    <mergeCell ref="A15:F15"/>
    <mergeCell ref="A7:H7"/>
    <mergeCell ref="B26:E26"/>
    <mergeCell ref="G9:H9"/>
    <mergeCell ref="B31:E31"/>
    <mergeCell ref="B25:E25"/>
    <mergeCell ref="A10:F10"/>
    <mergeCell ref="A14:F14"/>
    <mergeCell ref="A16:F16"/>
    <mergeCell ref="A17:F17"/>
    <mergeCell ref="A23:K23"/>
    <mergeCell ref="J31:K31"/>
    <mergeCell ref="B27:E27"/>
    <mergeCell ref="B28:E28"/>
    <mergeCell ref="B29:E29"/>
    <mergeCell ref="B30:E30"/>
    <mergeCell ref="G10:H10"/>
    <mergeCell ref="A20:F20"/>
  </mergeCells>
  <pageMargins left="0.25" right="0.25" top="1.0026041666666667" bottom="0.75" header="0.3" footer="0.3"/>
  <pageSetup orientation="portrait" r:id="rId1"/>
  <headerFooter>
    <oddHeader>&amp;C&amp;"+,Bold"&amp;16Gravel Surfacing
Life-cycle Cost Estimation for 20 Years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view="pageLayout" zoomScale="80" zoomScaleNormal="100" zoomScalePageLayoutView="80" workbookViewId="0">
      <selection activeCell="G10" sqref="G10:H10"/>
    </sheetView>
  </sheetViews>
  <sheetFormatPr defaultRowHeight="14.5" x14ac:dyDescent="0.35"/>
  <cols>
    <col min="5" max="5" width="13.453125" customWidth="1"/>
    <col min="6" max="6" width="10.36328125" customWidth="1"/>
    <col min="8" max="8" width="10.453125" customWidth="1"/>
    <col min="9" max="9" width="2.453125" customWidth="1"/>
    <col min="10" max="10" width="10.36328125" customWidth="1"/>
  </cols>
  <sheetData>
    <row r="1" spans="1:11" x14ac:dyDescent="0.35">
      <c r="A1" s="30" t="s">
        <v>4</v>
      </c>
      <c r="B1" s="30"/>
      <c r="C1" s="30"/>
      <c r="D1" s="30"/>
      <c r="E1" s="30"/>
      <c r="F1" s="30"/>
      <c r="G1" s="30"/>
      <c r="H1" s="30"/>
      <c r="I1" s="11"/>
      <c r="J1" s="11"/>
      <c r="K1" s="11"/>
    </row>
    <row r="2" spans="1:11" x14ac:dyDescent="0.35">
      <c r="A2" s="21" t="s">
        <v>3</v>
      </c>
      <c r="B2" s="21"/>
      <c r="C2" s="21"/>
      <c r="D2" s="21"/>
      <c r="E2" s="21"/>
      <c r="F2" s="21"/>
      <c r="G2" s="14">
        <v>24</v>
      </c>
      <c r="H2" s="6" t="s">
        <v>7</v>
      </c>
    </row>
    <row r="3" spans="1:11" x14ac:dyDescent="0.35">
      <c r="A3" s="21" t="s">
        <v>10</v>
      </c>
      <c r="B3" s="21"/>
      <c r="C3" s="21"/>
      <c r="D3" s="21"/>
      <c r="E3" s="21"/>
      <c r="F3" s="21"/>
      <c r="G3" s="14">
        <v>3</v>
      </c>
      <c r="H3" s="6" t="s">
        <v>8</v>
      </c>
    </row>
    <row r="4" spans="1:11" x14ac:dyDescent="0.35">
      <c r="A4" s="21" t="s">
        <v>9</v>
      </c>
      <c r="B4" s="21"/>
      <c r="C4" s="21"/>
      <c r="D4" s="21"/>
      <c r="E4" s="21"/>
      <c r="F4" s="21"/>
      <c r="G4" s="14">
        <v>25</v>
      </c>
      <c r="H4" s="6" t="s">
        <v>2</v>
      </c>
    </row>
    <row r="5" spans="1:11" x14ac:dyDescent="0.35">
      <c r="A5" s="21" t="s">
        <v>89</v>
      </c>
      <c r="B5" s="21"/>
      <c r="C5" s="21"/>
      <c r="D5" s="21"/>
      <c r="E5" s="21"/>
      <c r="F5" s="21"/>
      <c r="G5" s="15">
        <v>1.4</v>
      </c>
      <c r="H5" s="12"/>
    </row>
    <row r="6" spans="1:11" x14ac:dyDescent="0.35">
      <c r="A6" s="2"/>
      <c r="B6" s="2"/>
      <c r="C6" s="2"/>
      <c r="E6" s="1"/>
      <c r="F6" s="1"/>
      <c r="G6" s="1"/>
      <c r="H6" s="1"/>
    </row>
    <row r="7" spans="1:11" x14ac:dyDescent="0.35">
      <c r="A7" s="30" t="s">
        <v>38</v>
      </c>
      <c r="B7" s="30"/>
      <c r="C7" s="30"/>
      <c r="D7" s="30"/>
      <c r="E7" s="30"/>
      <c r="F7" s="30"/>
      <c r="G7" s="30"/>
      <c r="H7" s="30"/>
      <c r="I7" s="11"/>
      <c r="J7" s="11"/>
      <c r="K7" s="11"/>
    </row>
    <row r="8" spans="1:11" x14ac:dyDescent="0.35">
      <c r="A8" s="21" t="s">
        <v>6</v>
      </c>
      <c r="B8" s="21"/>
      <c r="C8" s="21"/>
      <c r="D8" s="21"/>
      <c r="E8" s="21"/>
      <c r="F8" s="21"/>
      <c r="G8" s="25">
        <v>11</v>
      </c>
      <c r="H8" s="26"/>
    </row>
    <row r="9" spans="1:11" ht="16.5" x14ac:dyDescent="0.35">
      <c r="A9" s="27" t="s">
        <v>36</v>
      </c>
      <c r="B9" s="28"/>
      <c r="C9" s="28"/>
      <c r="D9" s="28"/>
      <c r="E9" s="28"/>
      <c r="F9" s="29"/>
      <c r="G9" s="25">
        <v>1</v>
      </c>
      <c r="H9" s="26"/>
    </row>
    <row r="10" spans="1:11" x14ac:dyDescent="0.35">
      <c r="A10" s="21" t="s">
        <v>48</v>
      </c>
      <c r="B10" s="21"/>
      <c r="C10" s="21"/>
      <c r="D10" s="21"/>
      <c r="E10" s="21"/>
      <c r="F10" s="21"/>
      <c r="G10" s="25">
        <v>12</v>
      </c>
      <c r="H10" s="26"/>
    </row>
    <row r="11" spans="1:11" x14ac:dyDescent="0.35">
      <c r="A11" s="21" t="s">
        <v>37</v>
      </c>
      <c r="B11" s="21"/>
      <c r="C11" s="21"/>
      <c r="D11" s="21"/>
      <c r="E11" s="21"/>
      <c r="F11" s="21"/>
      <c r="G11" s="25">
        <v>1500</v>
      </c>
      <c r="H11" s="26"/>
    </row>
    <row r="12" spans="1:11" x14ac:dyDescent="0.35">
      <c r="A12" s="2"/>
      <c r="B12" s="2"/>
      <c r="C12" s="2"/>
      <c r="D12" s="2"/>
      <c r="E12" s="2"/>
      <c r="F12" s="2"/>
      <c r="G12" s="3"/>
      <c r="H12" s="2"/>
    </row>
    <row r="13" spans="1:11" x14ac:dyDescent="0.35">
      <c r="A13" s="30" t="s">
        <v>85</v>
      </c>
      <c r="B13" s="30"/>
      <c r="C13" s="30"/>
      <c r="D13" s="30"/>
      <c r="E13" s="30"/>
      <c r="F13" s="30"/>
      <c r="G13" s="30"/>
      <c r="H13" s="30"/>
      <c r="I13" s="11"/>
      <c r="J13" s="11"/>
      <c r="K13" s="11"/>
    </row>
    <row r="14" spans="1:11" ht="16.5" x14ac:dyDescent="0.35">
      <c r="A14" s="27" t="s">
        <v>42</v>
      </c>
      <c r="B14" s="28"/>
      <c r="C14" s="28"/>
      <c r="D14" s="28"/>
      <c r="E14" s="28"/>
      <c r="F14" s="29"/>
      <c r="G14" s="7">
        <v>0.5</v>
      </c>
      <c r="H14" s="6" t="s">
        <v>44</v>
      </c>
    </row>
    <row r="15" spans="1:11" ht="16.5" x14ac:dyDescent="0.35">
      <c r="A15" s="27" t="s">
        <v>43</v>
      </c>
      <c r="B15" s="28"/>
      <c r="C15" s="28"/>
      <c r="D15" s="28"/>
      <c r="E15" s="28"/>
      <c r="F15" s="29"/>
      <c r="G15" s="7">
        <v>0.4</v>
      </c>
      <c r="H15" s="6" t="s">
        <v>44</v>
      </c>
    </row>
    <row r="16" spans="1:11" x14ac:dyDescent="0.35">
      <c r="A16" s="21" t="s">
        <v>18</v>
      </c>
      <c r="B16" s="21"/>
      <c r="C16" s="21"/>
      <c r="D16" s="21"/>
      <c r="E16" s="21"/>
      <c r="F16" s="21"/>
      <c r="G16" s="8">
        <v>700</v>
      </c>
      <c r="H16" s="6" t="s">
        <v>11</v>
      </c>
    </row>
    <row r="17" spans="1:11" x14ac:dyDescent="0.35">
      <c r="A17" s="21" t="s">
        <v>19</v>
      </c>
      <c r="B17" s="21"/>
      <c r="C17" s="21"/>
      <c r="D17" s="21"/>
      <c r="E17" s="21"/>
      <c r="F17" s="21"/>
      <c r="G17" s="8">
        <v>1000</v>
      </c>
      <c r="H17" s="6" t="s">
        <v>11</v>
      </c>
    </row>
    <row r="18" spans="1:11" x14ac:dyDescent="0.35">
      <c r="A18" s="9"/>
      <c r="B18" s="9"/>
      <c r="C18" s="9"/>
      <c r="D18" s="9"/>
      <c r="E18" s="9"/>
      <c r="F18" s="9"/>
      <c r="G18" s="10"/>
      <c r="H18" s="2"/>
    </row>
    <row r="19" spans="1:11" x14ac:dyDescent="0.35">
      <c r="A19" s="31" t="s">
        <v>33</v>
      </c>
      <c r="B19" s="31"/>
      <c r="C19" s="31"/>
      <c r="D19" s="31"/>
      <c r="E19" s="31"/>
      <c r="F19" s="31"/>
      <c r="G19" s="31"/>
      <c r="H19" s="31"/>
    </row>
    <row r="20" spans="1:11" x14ac:dyDescent="0.35">
      <c r="A20" s="27" t="s">
        <v>1</v>
      </c>
      <c r="B20" s="28"/>
      <c r="C20" s="28"/>
      <c r="D20" s="28"/>
      <c r="E20" s="28"/>
      <c r="F20" s="29"/>
      <c r="G20" s="13">
        <v>2</v>
      </c>
      <c r="H20" s="5" t="s">
        <v>2</v>
      </c>
      <c r="J20" s="17" t="s">
        <v>65</v>
      </c>
      <c r="K20" s="18">
        <f>(1+(G20/100))</f>
        <v>1.02</v>
      </c>
    </row>
    <row r="21" spans="1:11" x14ac:dyDescent="0.35">
      <c r="A21" s="19"/>
      <c r="B21" s="19"/>
      <c r="C21" s="19"/>
      <c r="D21" s="19"/>
      <c r="F21" s="1"/>
    </row>
    <row r="23" spans="1:11" ht="18.5" x14ac:dyDescent="0.45">
      <c r="A23" s="22" t="s">
        <v>34</v>
      </c>
      <c r="B23" s="22"/>
      <c r="C23" s="22"/>
      <c r="D23" s="22"/>
      <c r="E23" s="22"/>
      <c r="F23" s="22"/>
      <c r="G23" s="22"/>
      <c r="H23" s="22"/>
      <c r="I23" s="22"/>
      <c r="J23" s="22"/>
      <c r="K23" s="22"/>
    </row>
    <row r="24" spans="1:11" x14ac:dyDescent="0.35">
      <c r="A24" s="4" t="s">
        <v>30</v>
      </c>
      <c r="B24" s="31" t="s">
        <v>0</v>
      </c>
      <c r="C24" s="31"/>
      <c r="D24" s="31"/>
      <c r="E24" s="31"/>
      <c r="F24" s="30" t="s">
        <v>32</v>
      </c>
      <c r="G24" s="30"/>
      <c r="H24" s="30"/>
      <c r="I24" s="30"/>
      <c r="J24" s="30" t="s">
        <v>12</v>
      </c>
      <c r="K24" s="30"/>
    </row>
    <row r="25" spans="1:11" x14ac:dyDescent="0.35">
      <c r="A25" s="5">
        <v>1</v>
      </c>
      <c r="B25" s="21" t="s">
        <v>5</v>
      </c>
      <c r="C25" s="21"/>
      <c r="D25" s="21"/>
      <c r="E25" s="21"/>
      <c r="F25" s="27" t="s">
        <v>27</v>
      </c>
      <c r="G25" s="28"/>
      <c r="H25" s="28"/>
      <c r="I25" s="29"/>
      <c r="J25" s="33">
        <f>((G2*((G3*(1+(G4/100)))/12)*5280)/27)*G5*G8</f>
        <v>22586.666666666668</v>
      </c>
      <c r="K25" s="33"/>
    </row>
    <row r="26" spans="1:11" x14ac:dyDescent="0.35">
      <c r="A26" s="5">
        <v>2</v>
      </c>
      <c r="B26" s="21" t="s">
        <v>41</v>
      </c>
      <c r="C26" s="21"/>
      <c r="D26" s="21"/>
      <c r="E26" s="21"/>
      <c r="F26" s="27" t="s">
        <v>27</v>
      </c>
      <c r="G26" s="28"/>
      <c r="H26" s="28"/>
      <c r="I26" s="29"/>
      <c r="J26" s="34">
        <f>G10</f>
        <v>12</v>
      </c>
      <c r="K26" s="34"/>
    </row>
    <row r="27" spans="1:11" ht="16.5" x14ac:dyDescent="0.35">
      <c r="A27" s="5">
        <v>3</v>
      </c>
      <c r="B27" s="21" t="s">
        <v>35</v>
      </c>
      <c r="C27" s="21"/>
      <c r="D27" s="21"/>
      <c r="E27" s="21"/>
      <c r="F27" s="27" t="s">
        <v>27</v>
      </c>
      <c r="G27" s="28"/>
      <c r="H27" s="28"/>
      <c r="I27" s="29"/>
      <c r="J27" s="35">
        <f>(G2*5280/9)*G14*G9</f>
        <v>7040</v>
      </c>
      <c r="K27" s="36"/>
    </row>
    <row r="28" spans="1:11" x14ac:dyDescent="0.35">
      <c r="A28" s="5">
        <v>4</v>
      </c>
      <c r="B28" s="21" t="s">
        <v>47</v>
      </c>
      <c r="C28" s="21"/>
      <c r="D28" s="21"/>
      <c r="E28" s="21"/>
      <c r="F28" s="27" t="s">
        <v>46</v>
      </c>
      <c r="G28" s="28"/>
      <c r="H28" s="28"/>
      <c r="I28" s="29"/>
      <c r="J28" s="35">
        <f>((G10*(1-(K20^20)))/(1-K20))-G10</f>
        <v>279.56843758701228</v>
      </c>
      <c r="K28" s="36"/>
    </row>
    <row r="29" spans="1:11" ht="16.5" x14ac:dyDescent="0.35">
      <c r="A29" s="5">
        <v>5</v>
      </c>
      <c r="B29" s="21" t="s">
        <v>45</v>
      </c>
      <c r="C29" s="21"/>
      <c r="D29" s="21"/>
      <c r="E29" s="21"/>
      <c r="F29" s="27" t="s">
        <v>46</v>
      </c>
      <c r="G29" s="28"/>
      <c r="H29" s="28"/>
      <c r="I29" s="29"/>
      <c r="J29" s="35">
        <f>((((G2*5280/9)*G15*G9)*(1-(K20^20)))/(1-K20))-((G2*5280/9)*G15*G9)</f>
        <v>131210.78670750442</v>
      </c>
      <c r="K29" s="36"/>
    </row>
    <row r="30" spans="1:11" x14ac:dyDescent="0.35">
      <c r="A30" s="5">
        <v>6</v>
      </c>
      <c r="B30" s="27" t="s">
        <v>25</v>
      </c>
      <c r="C30" s="28"/>
      <c r="D30" s="28"/>
      <c r="E30" s="29"/>
      <c r="F30" s="27" t="s">
        <v>22</v>
      </c>
      <c r="G30" s="28"/>
      <c r="H30" s="28"/>
      <c r="I30" s="29"/>
      <c r="J30" s="40">
        <f>(G8*(K20^9))*G16</f>
        <v>9202.2127783917931</v>
      </c>
      <c r="K30" s="41"/>
    </row>
    <row r="31" spans="1:11" x14ac:dyDescent="0.35">
      <c r="A31" s="5">
        <v>7</v>
      </c>
      <c r="B31" s="21" t="s">
        <v>39</v>
      </c>
      <c r="C31" s="21"/>
      <c r="D31" s="21"/>
      <c r="E31" s="21"/>
      <c r="F31" s="27" t="s">
        <v>24</v>
      </c>
      <c r="G31" s="28"/>
      <c r="H31" s="28"/>
      <c r="I31" s="29"/>
      <c r="J31" s="40">
        <f>G11*(K20^19)+(G8*(K20^19))*G17</f>
        <v>18210.139656597476</v>
      </c>
      <c r="K31" s="41"/>
    </row>
    <row r="32" spans="1:11" x14ac:dyDescent="0.35">
      <c r="A32" s="37" t="s">
        <v>31</v>
      </c>
      <c r="B32" s="38"/>
      <c r="C32" s="38"/>
      <c r="D32" s="38"/>
      <c r="E32" s="38"/>
      <c r="F32" s="38"/>
      <c r="G32" s="38"/>
      <c r="H32" s="38"/>
      <c r="I32" s="39"/>
      <c r="J32" s="40">
        <f>SUM(J25:J31)</f>
        <v>188541.37424674738</v>
      </c>
      <c r="K32" s="41"/>
    </row>
  </sheetData>
  <mergeCells count="48">
    <mergeCell ref="J29:K29"/>
    <mergeCell ref="J31:K31"/>
    <mergeCell ref="F31:I31"/>
    <mergeCell ref="F29:I29"/>
    <mergeCell ref="F28:I28"/>
    <mergeCell ref="A32:I32"/>
    <mergeCell ref="J32:K32"/>
    <mergeCell ref="B30:E30"/>
    <mergeCell ref="F30:I30"/>
    <mergeCell ref="J30:K30"/>
    <mergeCell ref="B31:E31"/>
    <mergeCell ref="B28:E28"/>
    <mergeCell ref="B29:E29"/>
    <mergeCell ref="B27:E27"/>
    <mergeCell ref="A23:K23"/>
    <mergeCell ref="B24:E24"/>
    <mergeCell ref="F24:I24"/>
    <mergeCell ref="J24:K24"/>
    <mergeCell ref="B25:E25"/>
    <mergeCell ref="F25:I25"/>
    <mergeCell ref="J25:K25"/>
    <mergeCell ref="J26:K26"/>
    <mergeCell ref="F27:I27"/>
    <mergeCell ref="B26:E26"/>
    <mergeCell ref="F26:I26"/>
    <mergeCell ref="J27:K27"/>
    <mergeCell ref="J28:K28"/>
    <mergeCell ref="A16:F16"/>
    <mergeCell ref="A17:F17"/>
    <mergeCell ref="A19:H19"/>
    <mergeCell ref="A20:F20"/>
    <mergeCell ref="A9:F9"/>
    <mergeCell ref="G9:H9"/>
    <mergeCell ref="A13:H13"/>
    <mergeCell ref="A14:F14"/>
    <mergeCell ref="A11:F11"/>
    <mergeCell ref="G11:H11"/>
    <mergeCell ref="A15:F15"/>
    <mergeCell ref="A7:H7"/>
    <mergeCell ref="A8:F8"/>
    <mergeCell ref="G8:H8"/>
    <mergeCell ref="A10:F10"/>
    <mergeCell ref="G10:H10"/>
    <mergeCell ref="A1:H1"/>
    <mergeCell ref="A2:F2"/>
    <mergeCell ref="A3:F3"/>
    <mergeCell ref="A4:F4"/>
    <mergeCell ref="A5:F5"/>
  </mergeCells>
  <pageMargins left="0.25" right="0.25" top="1.0026041666666667" bottom="0.75" header="0.3" footer="0.3"/>
  <pageSetup orientation="portrait" r:id="rId1"/>
  <headerFooter>
    <oddHeader>&amp;C&amp;"+,Bold"&amp;16Stabalized Gravel Surfacing
Life-cycle Cost Estimation for 20 Years</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view="pageLayout" zoomScale="80" zoomScaleNormal="100" zoomScalePageLayoutView="80" workbookViewId="0">
      <selection activeCell="K20" sqref="K20"/>
    </sheetView>
  </sheetViews>
  <sheetFormatPr defaultRowHeight="14.5" x14ac:dyDescent="0.35"/>
  <cols>
    <col min="1" max="1" width="4.6328125" customWidth="1"/>
    <col min="5" max="5" width="16.08984375" customWidth="1"/>
    <col min="6" max="6" width="6.6328125" customWidth="1"/>
    <col min="8" max="8" width="10.90625" customWidth="1"/>
    <col min="9" max="9" width="6.36328125" customWidth="1"/>
    <col min="10" max="10" width="10.36328125" customWidth="1"/>
  </cols>
  <sheetData>
    <row r="1" spans="1:11" x14ac:dyDescent="0.35">
      <c r="A1" s="30" t="s">
        <v>4</v>
      </c>
      <c r="B1" s="30"/>
      <c r="C1" s="30"/>
      <c r="D1" s="30"/>
      <c r="E1" s="30"/>
      <c r="F1" s="30"/>
      <c r="G1" s="30"/>
      <c r="H1" s="30"/>
      <c r="I1" s="11"/>
      <c r="J1" s="11"/>
      <c r="K1" s="11"/>
    </row>
    <row r="2" spans="1:11" x14ac:dyDescent="0.35">
      <c r="A2" s="21" t="s">
        <v>3</v>
      </c>
      <c r="B2" s="21"/>
      <c r="C2" s="21"/>
      <c r="D2" s="21"/>
      <c r="E2" s="21"/>
      <c r="F2" s="21"/>
      <c r="G2" s="14">
        <v>24</v>
      </c>
      <c r="H2" s="6" t="s">
        <v>7</v>
      </c>
    </row>
    <row r="3" spans="1:11" x14ac:dyDescent="0.35">
      <c r="A3" s="21" t="s">
        <v>10</v>
      </c>
      <c r="B3" s="21"/>
      <c r="C3" s="21"/>
      <c r="D3" s="21"/>
      <c r="E3" s="21"/>
      <c r="F3" s="21"/>
      <c r="G3" s="14">
        <v>9</v>
      </c>
      <c r="H3" s="6" t="s">
        <v>8</v>
      </c>
    </row>
    <row r="4" spans="1:11" x14ac:dyDescent="0.35">
      <c r="A4" s="21" t="s">
        <v>9</v>
      </c>
      <c r="B4" s="21"/>
      <c r="C4" s="21"/>
      <c r="D4" s="21"/>
      <c r="E4" s="21"/>
      <c r="F4" s="21"/>
      <c r="G4" s="14">
        <v>25</v>
      </c>
      <c r="H4" s="6" t="s">
        <v>2</v>
      </c>
    </row>
    <row r="5" spans="1:11" x14ac:dyDescent="0.35">
      <c r="A5" s="21" t="s">
        <v>89</v>
      </c>
      <c r="B5" s="21"/>
      <c r="C5" s="21"/>
      <c r="D5" s="21"/>
      <c r="E5" s="21"/>
      <c r="F5" s="21"/>
      <c r="G5" s="15">
        <v>1.4</v>
      </c>
      <c r="H5" s="12"/>
    </row>
    <row r="6" spans="1:11" x14ac:dyDescent="0.35">
      <c r="A6" s="2"/>
      <c r="B6" s="2"/>
      <c r="C6" s="2"/>
      <c r="D6" s="2"/>
      <c r="E6" s="16"/>
      <c r="F6" s="1"/>
      <c r="G6" s="1"/>
      <c r="H6" s="1"/>
    </row>
    <row r="7" spans="1:11" x14ac:dyDescent="0.35">
      <c r="A7" s="30" t="s">
        <v>38</v>
      </c>
      <c r="B7" s="30"/>
      <c r="C7" s="30"/>
      <c r="D7" s="30"/>
      <c r="E7" s="30"/>
      <c r="F7" s="30"/>
      <c r="G7" s="30"/>
      <c r="H7" s="30"/>
      <c r="I7" s="11"/>
      <c r="J7" s="11"/>
      <c r="K7" s="11"/>
    </row>
    <row r="8" spans="1:11" x14ac:dyDescent="0.35">
      <c r="A8" s="21" t="s">
        <v>49</v>
      </c>
      <c r="B8" s="21"/>
      <c r="C8" s="21"/>
      <c r="D8" s="21"/>
      <c r="E8" s="21"/>
      <c r="F8" s="21"/>
      <c r="G8" s="25">
        <v>16</v>
      </c>
      <c r="H8" s="26"/>
    </row>
    <row r="9" spans="1:11" x14ac:dyDescent="0.35">
      <c r="A9" s="21" t="s">
        <v>79</v>
      </c>
      <c r="B9" s="21"/>
      <c r="C9" s="21"/>
      <c r="D9" s="21"/>
      <c r="E9" s="21"/>
      <c r="F9" s="21"/>
      <c r="G9" s="25">
        <v>3.18</v>
      </c>
      <c r="H9" s="26"/>
    </row>
    <row r="10" spans="1:11" x14ac:dyDescent="0.35">
      <c r="A10" s="21" t="s">
        <v>50</v>
      </c>
      <c r="B10" s="21"/>
      <c r="C10" s="21"/>
      <c r="D10" s="21"/>
      <c r="E10" s="21"/>
      <c r="F10" s="21"/>
      <c r="G10" s="25">
        <v>2.61</v>
      </c>
      <c r="H10" s="26"/>
    </row>
    <row r="11" spans="1:11" x14ac:dyDescent="0.35">
      <c r="A11" s="21" t="s">
        <v>81</v>
      </c>
      <c r="B11" s="21"/>
      <c r="C11" s="21"/>
      <c r="D11" s="21"/>
      <c r="E11" s="21"/>
      <c r="F11" s="21"/>
      <c r="G11" s="25">
        <v>16</v>
      </c>
      <c r="H11" s="26"/>
    </row>
    <row r="12" spans="1:11" x14ac:dyDescent="0.35">
      <c r="A12" s="21" t="s">
        <v>51</v>
      </c>
      <c r="B12" s="21"/>
      <c r="C12" s="21"/>
      <c r="D12" s="21"/>
      <c r="E12" s="21"/>
      <c r="F12" s="21"/>
      <c r="G12" s="25">
        <v>850</v>
      </c>
      <c r="H12" s="26"/>
    </row>
    <row r="13" spans="1:11" x14ac:dyDescent="0.35">
      <c r="A13" s="21" t="s">
        <v>52</v>
      </c>
      <c r="B13" s="21"/>
      <c r="C13" s="21"/>
      <c r="D13" s="21"/>
      <c r="E13" s="21"/>
      <c r="F13" s="21"/>
      <c r="G13" s="25">
        <v>3000</v>
      </c>
      <c r="H13" s="26"/>
    </row>
    <row r="14" spans="1:11" x14ac:dyDescent="0.35">
      <c r="A14" s="21" t="s">
        <v>84</v>
      </c>
      <c r="B14" s="21"/>
      <c r="C14" s="21"/>
      <c r="D14" s="21"/>
      <c r="E14" s="21"/>
      <c r="F14" s="21"/>
      <c r="G14" s="25">
        <v>6000</v>
      </c>
      <c r="H14" s="26"/>
    </row>
    <row r="15" spans="1:11" x14ac:dyDescent="0.35">
      <c r="A15" s="2"/>
      <c r="B15" s="2"/>
      <c r="C15" s="2"/>
      <c r="D15" s="2"/>
      <c r="E15" s="2"/>
      <c r="F15" s="2"/>
      <c r="G15" s="3"/>
      <c r="H15" s="2"/>
    </row>
    <row r="16" spans="1:11" x14ac:dyDescent="0.35">
      <c r="A16" s="30" t="s">
        <v>85</v>
      </c>
      <c r="B16" s="30"/>
      <c r="C16" s="30"/>
      <c r="D16" s="30"/>
      <c r="E16" s="30"/>
      <c r="F16" s="30"/>
      <c r="G16" s="30"/>
      <c r="H16" s="30"/>
      <c r="I16" s="11"/>
      <c r="J16" s="11"/>
      <c r="K16" s="11"/>
    </row>
    <row r="17" spans="1:11" x14ac:dyDescent="0.35">
      <c r="A17" s="21" t="s">
        <v>80</v>
      </c>
      <c r="B17" s="21"/>
      <c r="C17" s="21"/>
      <c r="D17" s="21"/>
      <c r="E17" s="21"/>
      <c r="F17" s="21"/>
      <c r="G17" s="7">
        <v>0.25</v>
      </c>
      <c r="H17" s="6" t="s">
        <v>44</v>
      </c>
    </row>
    <row r="18" spans="1:11" x14ac:dyDescent="0.35">
      <c r="A18" s="21" t="s">
        <v>61</v>
      </c>
      <c r="B18" s="21"/>
      <c r="C18" s="21"/>
      <c r="D18" s="21"/>
      <c r="E18" s="21"/>
      <c r="F18" s="21"/>
      <c r="G18" s="7">
        <v>0.28000000000000003</v>
      </c>
      <c r="H18" s="6" t="s">
        <v>44</v>
      </c>
    </row>
    <row r="19" spans="1:11" x14ac:dyDescent="0.35">
      <c r="A19" s="21" t="s">
        <v>62</v>
      </c>
      <c r="B19" s="21"/>
      <c r="C19" s="21"/>
      <c r="D19" s="21"/>
      <c r="E19" s="21"/>
      <c r="F19" s="21"/>
      <c r="G19" s="14">
        <v>30</v>
      </c>
      <c r="H19" s="6" t="s">
        <v>63</v>
      </c>
    </row>
    <row r="20" spans="1:11" x14ac:dyDescent="0.35">
      <c r="A20" s="21" t="s">
        <v>86</v>
      </c>
      <c r="B20" s="21"/>
      <c r="C20" s="21"/>
      <c r="D20" s="21"/>
      <c r="E20" s="21"/>
      <c r="F20" s="21"/>
      <c r="G20" s="8">
        <v>1200</v>
      </c>
      <c r="H20" s="6" t="s">
        <v>11</v>
      </c>
    </row>
    <row r="21" spans="1:11" x14ac:dyDescent="0.35">
      <c r="A21" s="9"/>
      <c r="B21" s="9"/>
      <c r="C21" s="9"/>
      <c r="D21" s="9"/>
      <c r="E21" s="9"/>
      <c r="F21" s="9"/>
      <c r="G21" s="10"/>
      <c r="H21" s="2"/>
    </row>
    <row r="22" spans="1:11" x14ac:dyDescent="0.35">
      <c r="A22" s="31" t="s">
        <v>33</v>
      </c>
      <c r="B22" s="31"/>
      <c r="C22" s="31"/>
      <c r="D22" s="31"/>
      <c r="E22" s="31"/>
      <c r="F22" s="31"/>
      <c r="G22" s="31"/>
      <c r="H22" s="31"/>
    </row>
    <row r="23" spans="1:11" x14ac:dyDescent="0.35">
      <c r="A23" s="27" t="s">
        <v>1</v>
      </c>
      <c r="B23" s="28"/>
      <c r="C23" s="28"/>
      <c r="D23" s="28"/>
      <c r="E23" s="28"/>
      <c r="F23" s="29"/>
      <c r="G23" s="13">
        <v>2</v>
      </c>
      <c r="H23" s="5" t="s">
        <v>2</v>
      </c>
      <c r="J23" s="17" t="s">
        <v>65</v>
      </c>
      <c r="K23" s="18">
        <f>(1+(G23/100))</f>
        <v>1.02</v>
      </c>
    </row>
    <row r="24" spans="1:11" x14ac:dyDescent="0.35">
      <c r="A24" s="2"/>
      <c r="B24" s="2"/>
      <c r="C24" s="2"/>
      <c r="D24" s="2"/>
      <c r="E24" s="2"/>
      <c r="F24" s="2"/>
      <c r="J24" s="17"/>
      <c r="K24" s="18"/>
    </row>
    <row r="26" spans="1:11" ht="18.5" x14ac:dyDescent="0.45">
      <c r="A26" s="22" t="s">
        <v>34</v>
      </c>
      <c r="B26" s="22"/>
      <c r="C26" s="22"/>
      <c r="D26" s="22"/>
      <c r="E26" s="22"/>
      <c r="F26" s="22"/>
      <c r="G26" s="22"/>
      <c r="H26" s="22"/>
      <c r="I26" s="22"/>
      <c r="J26" s="22"/>
      <c r="K26" s="22"/>
    </row>
    <row r="27" spans="1:11" x14ac:dyDescent="0.35">
      <c r="A27" s="4" t="s">
        <v>30</v>
      </c>
      <c r="B27" s="31" t="s">
        <v>0</v>
      </c>
      <c r="C27" s="31"/>
      <c r="D27" s="31"/>
      <c r="E27" s="31"/>
      <c r="F27" s="31" t="s">
        <v>32</v>
      </c>
      <c r="G27" s="31"/>
      <c r="H27" s="31"/>
      <c r="I27" s="31"/>
      <c r="J27" s="31" t="s">
        <v>12</v>
      </c>
      <c r="K27" s="31"/>
    </row>
    <row r="28" spans="1:11" x14ac:dyDescent="0.35">
      <c r="A28" s="5">
        <v>1</v>
      </c>
      <c r="B28" s="21" t="s">
        <v>5</v>
      </c>
      <c r="C28" s="21"/>
      <c r="D28" s="21"/>
      <c r="E28" s="21"/>
      <c r="F28" s="21" t="s">
        <v>27</v>
      </c>
      <c r="G28" s="27"/>
      <c r="H28" s="29"/>
      <c r="I28" s="21"/>
      <c r="J28" s="42">
        <f>((G2*((G3*(1+(G4/100)))/12)*5280)/27)*G5*G8</f>
        <v>98560</v>
      </c>
      <c r="K28" s="43"/>
    </row>
    <row r="29" spans="1:11" x14ac:dyDescent="0.35">
      <c r="A29" s="5">
        <v>2</v>
      </c>
      <c r="B29" s="21" t="s">
        <v>83</v>
      </c>
      <c r="C29" s="21"/>
      <c r="D29" s="21"/>
      <c r="E29" s="21"/>
      <c r="F29" s="21" t="s">
        <v>27</v>
      </c>
      <c r="G29" s="27"/>
      <c r="H29" s="29"/>
      <c r="I29" s="21"/>
      <c r="J29" s="42">
        <f>(G2*5280/9)*((G17*G9)+(G10*G18)+G19*(G11/2204.62))</f>
        <v>24548.826319129828</v>
      </c>
      <c r="K29" s="43"/>
    </row>
    <row r="30" spans="1:11" x14ac:dyDescent="0.35">
      <c r="A30" s="5">
        <v>3</v>
      </c>
      <c r="B30" s="21" t="s">
        <v>53</v>
      </c>
      <c r="C30" s="21"/>
      <c r="D30" s="21"/>
      <c r="E30" s="21"/>
      <c r="F30" s="21" t="s">
        <v>27</v>
      </c>
      <c r="G30" s="27"/>
      <c r="H30" s="29"/>
      <c r="I30" s="21"/>
      <c r="J30" s="42">
        <f>G12</f>
        <v>850</v>
      </c>
      <c r="K30" s="43"/>
    </row>
    <row r="31" spans="1:11" x14ac:dyDescent="0.35">
      <c r="A31" s="5">
        <v>4</v>
      </c>
      <c r="B31" s="21" t="s">
        <v>54</v>
      </c>
      <c r="C31" s="21"/>
      <c r="D31" s="21"/>
      <c r="E31" s="21"/>
      <c r="F31" s="21" t="s">
        <v>55</v>
      </c>
      <c r="G31" s="27"/>
      <c r="H31" s="29"/>
      <c r="I31" s="21"/>
      <c r="J31" s="42">
        <f>((G13*(1-(K23^20)))/(1-K23))-((G13*(1-(K23^2)))/(1-K23))</f>
        <v>66832.109396753061</v>
      </c>
      <c r="K31" s="43"/>
    </row>
    <row r="32" spans="1:11" x14ac:dyDescent="0.35">
      <c r="A32" s="5">
        <v>5</v>
      </c>
      <c r="B32" s="21" t="s">
        <v>56</v>
      </c>
      <c r="C32" s="21"/>
      <c r="D32" s="21"/>
      <c r="E32" s="21"/>
      <c r="F32" s="21" t="s">
        <v>40</v>
      </c>
      <c r="G32" s="27"/>
      <c r="H32" s="29"/>
      <c r="I32" s="21"/>
      <c r="J32" s="42">
        <f>(G2*5280/9)*((G10*G18)+(G11/2204.62*G19))*(K23)</f>
        <v>13622.330845512422</v>
      </c>
      <c r="K32" s="43"/>
    </row>
    <row r="33" spans="1:11" x14ac:dyDescent="0.35">
      <c r="A33" s="5">
        <v>6</v>
      </c>
      <c r="B33" s="21" t="s">
        <v>56</v>
      </c>
      <c r="C33" s="21"/>
      <c r="D33" s="21"/>
      <c r="E33" s="21"/>
      <c r="F33" s="21" t="s">
        <v>58</v>
      </c>
      <c r="G33" s="27"/>
      <c r="H33" s="29"/>
      <c r="I33" s="21"/>
      <c r="J33" s="42">
        <f>(G2*5280/9)*((G10*G18)+(G11/2204.62*G19))*(K23^6)</f>
        <v>15040.153981369491</v>
      </c>
      <c r="K33" s="43"/>
    </row>
    <row r="34" spans="1:11" x14ac:dyDescent="0.35">
      <c r="A34" s="5">
        <v>7</v>
      </c>
      <c r="B34" s="21" t="s">
        <v>56</v>
      </c>
      <c r="C34" s="21"/>
      <c r="D34" s="21"/>
      <c r="E34" s="21"/>
      <c r="F34" s="21" t="s">
        <v>59</v>
      </c>
      <c r="G34" s="27"/>
      <c r="H34" s="29"/>
      <c r="I34" s="21"/>
      <c r="J34" s="42">
        <f>(G2*5280/9)*((G10*G18)+(G11/2204.62*G19))*(K23^11)</f>
        <v>16605.5452880021</v>
      </c>
      <c r="K34" s="43"/>
    </row>
    <row r="35" spans="1:11" x14ac:dyDescent="0.35">
      <c r="A35" s="5">
        <v>8</v>
      </c>
      <c r="B35" s="21" t="s">
        <v>56</v>
      </c>
      <c r="C35" s="21"/>
      <c r="D35" s="21"/>
      <c r="E35" s="21"/>
      <c r="F35" s="21" t="s">
        <v>60</v>
      </c>
      <c r="G35" s="27"/>
      <c r="H35" s="29"/>
      <c r="I35" s="21"/>
      <c r="J35" s="42">
        <f>(G2*5280/9)*((G10*G18)+(G11/2204.62*G19))*(K23^16)</f>
        <v>18333.863779151339</v>
      </c>
      <c r="K35" s="43"/>
    </row>
    <row r="36" spans="1:11" x14ac:dyDescent="0.35">
      <c r="A36" s="5">
        <v>9</v>
      </c>
      <c r="B36" s="21" t="s">
        <v>64</v>
      </c>
      <c r="C36" s="21"/>
      <c r="D36" s="21"/>
      <c r="E36" s="21"/>
      <c r="F36" s="21" t="s">
        <v>21</v>
      </c>
      <c r="G36" s="27"/>
      <c r="H36" s="29"/>
      <c r="I36" s="21"/>
      <c r="J36" s="42">
        <f>G12*(K23^4)</f>
        <v>920.06733599999995</v>
      </c>
      <c r="K36" s="43"/>
    </row>
    <row r="37" spans="1:11" x14ac:dyDescent="0.35">
      <c r="A37" s="5">
        <v>10</v>
      </c>
      <c r="B37" s="21" t="s">
        <v>64</v>
      </c>
      <c r="C37" s="21"/>
      <c r="D37" s="21"/>
      <c r="E37" s="21"/>
      <c r="F37" s="21" t="s">
        <v>22</v>
      </c>
      <c r="G37" s="27"/>
      <c r="H37" s="29"/>
      <c r="I37" s="21"/>
      <c r="J37" s="42">
        <f>G12*(K23^9)</f>
        <v>1015.8286833289642</v>
      </c>
      <c r="K37" s="43"/>
    </row>
    <row r="38" spans="1:11" x14ac:dyDescent="0.35">
      <c r="A38" s="5">
        <v>11</v>
      </c>
      <c r="B38" s="21" t="s">
        <v>64</v>
      </c>
      <c r="C38" s="21"/>
      <c r="D38" s="21"/>
      <c r="E38" s="21"/>
      <c r="F38" s="21" t="s">
        <v>23</v>
      </c>
      <c r="G38" s="27"/>
      <c r="H38" s="29"/>
      <c r="I38" s="21"/>
      <c r="J38" s="42">
        <f>G12*(K23^14)</f>
        <v>1121.5569486034412</v>
      </c>
      <c r="K38" s="43"/>
    </row>
    <row r="39" spans="1:11" x14ac:dyDescent="0.35">
      <c r="A39" s="5">
        <v>12</v>
      </c>
      <c r="B39" s="21" t="s">
        <v>64</v>
      </c>
      <c r="C39" s="21"/>
      <c r="D39" s="21"/>
      <c r="E39" s="21"/>
      <c r="F39" s="21" t="s">
        <v>24</v>
      </c>
      <c r="G39" s="27"/>
      <c r="H39" s="29"/>
      <c r="I39" s="21"/>
      <c r="J39" s="42">
        <f>G12*(K23^19)</f>
        <v>1238.2894966486283</v>
      </c>
      <c r="K39" s="43"/>
    </row>
    <row r="40" spans="1:11" x14ac:dyDescent="0.35">
      <c r="A40" s="50">
        <v>13</v>
      </c>
      <c r="B40" s="44" t="s">
        <v>26</v>
      </c>
      <c r="C40" s="45"/>
      <c r="D40" s="45"/>
      <c r="E40" s="46"/>
      <c r="F40" s="52" t="s">
        <v>24</v>
      </c>
      <c r="G40" s="53"/>
      <c r="H40" s="53"/>
      <c r="I40" s="54"/>
      <c r="J40" s="58">
        <f>(G14+G20*G8+J29)*(K23^19)</f>
        <v>72474.646001853311</v>
      </c>
      <c r="K40" s="59"/>
    </row>
    <row r="41" spans="1:11" x14ac:dyDescent="0.35">
      <c r="A41" s="51"/>
      <c r="B41" s="47" t="s">
        <v>90</v>
      </c>
      <c r="C41" s="48"/>
      <c r="D41" s="48"/>
      <c r="E41" s="49"/>
      <c r="F41" s="55"/>
      <c r="G41" s="56"/>
      <c r="H41" s="56"/>
      <c r="I41" s="57"/>
      <c r="J41" s="60"/>
      <c r="K41" s="61"/>
    </row>
    <row r="42" spans="1:11" x14ac:dyDescent="0.35">
      <c r="A42" s="32" t="s">
        <v>31</v>
      </c>
      <c r="B42" s="32"/>
      <c r="C42" s="32"/>
      <c r="D42" s="32"/>
      <c r="E42" s="32"/>
      <c r="F42" s="32"/>
      <c r="G42" s="32"/>
      <c r="H42" s="32"/>
      <c r="I42" s="32"/>
      <c r="J42" s="42">
        <f>SUM(J28:J40)</f>
        <v>331163.21807635261</v>
      </c>
      <c r="K42" s="43"/>
    </row>
  </sheetData>
  <mergeCells count="74">
    <mergeCell ref="J37:K37"/>
    <mergeCell ref="J38:K38"/>
    <mergeCell ref="J39:K39"/>
    <mergeCell ref="A14:F14"/>
    <mergeCell ref="G14:H14"/>
    <mergeCell ref="B37:E37"/>
    <mergeCell ref="B38:E38"/>
    <mergeCell ref="B39:E39"/>
    <mergeCell ref="F37:I37"/>
    <mergeCell ref="F38:I38"/>
    <mergeCell ref="F39:I39"/>
    <mergeCell ref="F35:I35"/>
    <mergeCell ref="J33:K33"/>
    <mergeCell ref="J34:K34"/>
    <mergeCell ref="J35:K35"/>
    <mergeCell ref="A19:F19"/>
    <mergeCell ref="B40:E40"/>
    <mergeCell ref="A42:I42"/>
    <mergeCell ref="J42:K42"/>
    <mergeCell ref="B41:E41"/>
    <mergeCell ref="A40:A41"/>
    <mergeCell ref="F40:I41"/>
    <mergeCell ref="J40:K41"/>
    <mergeCell ref="A23:F23"/>
    <mergeCell ref="A26:K26"/>
    <mergeCell ref="B27:E27"/>
    <mergeCell ref="F27:I27"/>
    <mergeCell ref="J27:K27"/>
    <mergeCell ref="J32:K32"/>
    <mergeCell ref="B36:E36"/>
    <mergeCell ref="F36:I36"/>
    <mergeCell ref="J36:K36"/>
    <mergeCell ref="B34:E34"/>
    <mergeCell ref="B35:E35"/>
    <mergeCell ref="F33:I33"/>
    <mergeCell ref="F34:I34"/>
    <mergeCell ref="B33:E33"/>
    <mergeCell ref="B32:E32"/>
    <mergeCell ref="F32:I32"/>
    <mergeCell ref="J30:K30"/>
    <mergeCell ref="B31:E31"/>
    <mergeCell ref="F31:I31"/>
    <mergeCell ref="J31:K31"/>
    <mergeCell ref="B28:E28"/>
    <mergeCell ref="F28:I28"/>
    <mergeCell ref="J28:K28"/>
    <mergeCell ref="B29:E29"/>
    <mergeCell ref="F29:I29"/>
    <mergeCell ref="J29:K29"/>
    <mergeCell ref="B30:E30"/>
    <mergeCell ref="F30:I30"/>
    <mergeCell ref="A22:H22"/>
    <mergeCell ref="A9:F9"/>
    <mergeCell ref="G9:H9"/>
    <mergeCell ref="A10:F10"/>
    <mergeCell ref="G10:H10"/>
    <mergeCell ref="A11:F11"/>
    <mergeCell ref="G11:H11"/>
    <mergeCell ref="A12:F12"/>
    <mergeCell ref="G12:H12"/>
    <mergeCell ref="A13:F13"/>
    <mergeCell ref="G13:H13"/>
    <mergeCell ref="A16:H16"/>
    <mergeCell ref="A17:F17"/>
    <mergeCell ref="A7:H7"/>
    <mergeCell ref="A8:F8"/>
    <mergeCell ref="G8:H8"/>
    <mergeCell ref="A18:F18"/>
    <mergeCell ref="A20:F20"/>
    <mergeCell ref="A1:H1"/>
    <mergeCell ref="A2:F2"/>
    <mergeCell ref="A3:F3"/>
    <mergeCell ref="A4:F4"/>
    <mergeCell ref="A5:F5"/>
  </mergeCells>
  <pageMargins left="0.25" right="0.25" top="1.0026041666666667" bottom="0.75" header="0.3" footer="0.3"/>
  <pageSetup orientation="portrait" r:id="rId1"/>
  <headerFooter>
    <oddHeader>&amp;C&amp;"+,Bold"&amp;16Blotter Surfacing
Life-cycle Cost Estimation for 20 Years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view="pageLayout" topLeftCell="A136" zoomScale="80" zoomScaleNormal="100" zoomScalePageLayoutView="80" workbookViewId="0">
      <selection activeCell="J30" sqref="J30:K30"/>
    </sheetView>
  </sheetViews>
  <sheetFormatPr defaultRowHeight="14.5" x14ac:dyDescent="0.35"/>
  <cols>
    <col min="5" max="5" width="16.36328125" customWidth="1"/>
    <col min="6" max="6" width="1.6328125" customWidth="1"/>
    <col min="8" max="8" width="10.453125" customWidth="1"/>
    <col min="9" max="9" width="7.453125" customWidth="1"/>
    <col min="10" max="10" width="10.36328125" customWidth="1"/>
  </cols>
  <sheetData>
    <row r="1" spans="1:11" x14ac:dyDescent="0.35">
      <c r="A1" s="30" t="s">
        <v>4</v>
      </c>
      <c r="B1" s="30"/>
      <c r="C1" s="30"/>
      <c r="D1" s="30"/>
      <c r="E1" s="30"/>
      <c r="F1" s="30"/>
      <c r="G1" s="30"/>
      <c r="H1" s="30"/>
      <c r="I1" s="11"/>
      <c r="J1" s="11"/>
      <c r="K1" s="11"/>
    </row>
    <row r="2" spans="1:11" x14ac:dyDescent="0.35">
      <c r="A2" s="21" t="s">
        <v>3</v>
      </c>
      <c r="B2" s="21"/>
      <c r="C2" s="21"/>
      <c r="D2" s="21"/>
      <c r="E2" s="21"/>
      <c r="F2" s="21"/>
      <c r="G2" s="14">
        <v>26</v>
      </c>
      <c r="H2" s="6" t="s">
        <v>7</v>
      </c>
    </row>
    <row r="3" spans="1:11" x14ac:dyDescent="0.35">
      <c r="A3" s="21" t="s">
        <v>66</v>
      </c>
      <c r="B3" s="21"/>
      <c r="C3" s="21"/>
      <c r="D3" s="21"/>
      <c r="E3" s="21"/>
      <c r="F3" s="21"/>
      <c r="G3" s="14">
        <v>6</v>
      </c>
      <c r="H3" s="6" t="s">
        <v>8</v>
      </c>
    </row>
    <row r="4" spans="1:11" x14ac:dyDescent="0.35">
      <c r="A4" s="21" t="s">
        <v>67</v>
      </c>
      <c r="B4" s="21"/>
      <c r="C4" s="21"/>
      <c r="D4" s="21"/>
      <c r="E4" s="21"/>
      <c r="F4" s="21"/>
      <c r="G4" s="14">
        <v>2.5</v>
      </c>
      <c r="H4" s="6" t="s">
        <v>8</v>
      </c>
    </row>
    <row r="5" spans="1:11" x14ac:dyDescent="0.35">
      <c r="A5" s="21" t="s">
        <v>9</v>
      </c>
      <c r="B5" s="21"/>
      <c r="C5" s="21"/>
      <c r="D5" s="21"/>
      <c r="E5" s="21"/>
      <c r="F5" s="21"/>
      <c r="G5" s="14">
        <v>25</v>
      </c>
      <c r="H5" s="6" t="s">
        <v>2</v>
      </c>
    </row>
    <row r="6" spans="1:11" x14ac:dyDescent="0.35">
      <c r="A6" s="21" t="s">
        <v>89</v>
      </c>
      <c r="B6" s="21"/>
      <c r="C6" s="21"/>
      <c r="D6" s="21"/>
      <c r="E6" s="21"/>
      <c r="F6" s="21"/>
      <c r="G6" s="15">
        <v>1.4</v>
      </c>
      <c r="H6" s="12"/>
    </row>
    <row r="7" spans="1:11" x14ac:dyDescent="0.35">
      <c r="A7" s="21" t="s">
        <v>87</v>
      </c>
      <c r="B7" s="21"/>
      <c r="C7" s="21"/>
      <c r="D7" s="21"/>
      <c r="E7" s="21"/>
      <c r="F7" s="21"/>
      <c r="G7" s="15">
        <v>150</v>
      </c>
      <c r="H7" s="12" t="s">
        <v>88</v>
      </c>
    </row>
    <row r="8" spans="1:11" x14ac:dyDescent="0.35">
      <c r="A8" s="2"/>
      <c r="B8" s="2"/>
      <c r="C8" s="2"/>
      <c r="D8" s="2"/>
      <c r="E8" s="16"/>
      <c r="F8" s="1"/>
      <c r="G8" s="1"/>
      <c r="H8" s="1"/>
    </row>
    <row r="9" spans="1:11" x14ac:dyDescent="0.35">
      <c r="A9" s="30" t="s">
        <v>38</v>
      </c>
      <c r="B9" s="30"/>
      <c r="C9" s="30"/>
      <c r="D9" s="30"/>
      <c r="E9" s="30"/>
      <c r="F9" s="30"/>
      <c r="G9" s="30"/>
      <c r="H9" s="30"/>
      <c r="I9" s="11"/>
      <c r="J9" s="11"/>
      <c r="K9" s="11"/>
    </row>
    <row r="10" spans="1:11" x14ac:dyDescent="0.35">
      <c r="A10" s="21" t="s">
        <v>6</v>
      </c>
      <c r="B10" s="21"/>
      <c r="C10" s="21"/>
      <c r="D10" s="21"/>
      <c r="E10" s="21"/>
      <c r="F10" s="21"/>
      <c r="G10" s="25">
        <v>16</v>
      </c>
      <c r="H10" s="26"/>
    </row>
    <row r="11" spans="1:11" x14ac:dyDescent="0.35">
      <c r="A11" s="21" t="s">
        <v>68</v>
      </c>
      <c r="B11" s="21"/>
      <c r="C11" s="21"/>
      <c r="D11" s="21"/>
      <c r="E11" s="21"/>
      <c r="F11" s="21"/>
      <c r="G11" s="25">
        <v>72</v>
      </c>
      <c r="H11" s="26"/>
    </row>
    <row r="12" spans="1:11" x14ac:dyDescent="0.35">
      <c r="A12" s="21" t="s">
        <v>69</v>
      </c>
      <c r="B12" s="21"/>
      <c r="C12" s="21"/>
      <c r="D12" s="21"/>
      <c r="E12" s="21"/>
      <c r="F12" s="21"/>
      <c r="G12" s="25">
        <v>850</v>
      </c>
      <c r="H12" s="26"/>
    </row>
    <row r="13" spans="1:11" x14ac:dyDescent="0.35">
      <c r="A13" s="21" t="s">
        <v>70</v>
      </c>
      <c r="B13" s="21"/>
      <c r="C13" s="21"/>
      <c r="D13" s="21"/>
      <c r="E13" s="21"/>
      <c r="F13" s="21"/>
      <c r="G13" s="25">
        <v>3800</v>
      </c>
      <c r="H13" s="26"/>
    </row>
    <row r="14" spans="1:11" x14ac:dyDescent="0.35">
      <c r="A14" s="21" t="s">
        <v>52</v>
      </c>
      <c r="B14" s="21"/>
      <c r="C14" s="21"/>
      <c r="D14" s="21"/>
      <c r="E14" s="21"/>
      <c r="F14" s="21"/>
      <c r="G14" s="25">
        <v>2500</v>
      </c>
      <c r="H14" s="26"/>
    </row>
    <row r="15" spans="1:11" x14ac:dyDescent="0.35">
      <c r="A15" s="21" t="s">
        <v>50</v>
      </c>
      <c r="B15" s="21"/>
      <c r="C15" s="21"/>
      <c r="D15" s="21"/>
      <c r="E15" s="21"/>
      <c r="F15" s="21"/>
      <c r="G15" s="25">
        <v>2.61</v>
      </c>
      <c r="H15" s="26"/>
    </row>
    <row r="16" spans="1:11" x14ac:dyDescent="0.35">
      <c r="A16" s="21" t="s">
        <v>81</v>
      </c>
      <c r="B16" s="21"/>
      <c r="C16" s="21"/>
      <c r="D16" s="21"/>
      <c r="E16" s="21"/>
      <c r="F16" s="21"/>
      <c r="G16" s="25">
        <v>16</v>
      </c>
      <c r="H16" s="26"/>
    </row>
    <row r="17" spans="1:11" x14ac:dyDescent="0.35">
      <c r="A17" s="21" t="s">
        <v>71</v>
      </c>
      <c r="B17" s="21"/>
      <c r="C17" s="21"/>
      <c r="D17" s="21"/>
      <c r="E17" s="21"/>
      <c r="F17" s="21"/>
      <c r="G17" s="25">
        <v>6</v>
      </c>
      <c r="H17" s="26"/>
    </row>
    <row r="18" spans="1:11" x14ac:dyDescent="0.35">
      <c r="A18" s="2"/>
      <c r="B18" s="2"/>
      <c r="C18" s="2"/>
      <c r="D18" s="2"/>
      <c r="E18" s="2"/>
      <c r="F18" s="2"/>
      <c r="G18" s="3"/>
      <c r="H18" s="2"/>
    </row>
    <row r="19" spans="1:11" x14ac:dyDescent="0.35">
      <c r="A19" s="30" t="s">
        <v>85</v>
      </c>
      <c r="B19" s="30"/>
      <c r="C19" s="30"/>
      <c r="D19" s="30"/>
      <c r="E19" s="30"/>
      <c r="F19" s="30"/>
      <c r="G19" s="30"/>
      <c r="H19" s="30"/>
      <c r="I19" s="11"/>
      <c r="J19" s="11"/>
      <c r="K19" s="11"/>
    </row>
    <row r="20" spans="1:11" x14ac:dyDescent="0.35">
      <c r="A20" s="21" t="s">
        <v>78</v>
      </c>
      <c r="B20" s="21"/>
      <c r="C20" s="21"/>
      <c r="D20" s="21"/>
      <c r="E20" s="21"/>
      <c r="F20" s="21"/>
      <c r="G20" s="8">
        <v>1200</v>
      </c>
      <c r="H20" s="6" t="s">
        <v>11</v>
      </c>
    </row>
    <row r="21" spans="1:11" x14ac:dyDescent="0.35">
      <c r="A21" s="21" t="s">
        <v>61</v>
      </c>
      <c r="B21" s="21"/>
      <c r="C21" s="21"/>
      <c r="D21" s="21"/>
      <c r="E21" s="21"/>
      <c r="F21" s="21"/>
      <c r="G21" s="7">
        <v>0.28000000000000003</v>
      </c>
      <c r="H21" s="6" t="s">
        <v>44</v>
      </c>
    </row>
    <row r="22" spans="1:11" x14ac:dyDescent="0.35">
      <c r="A22" s="21" t="s">
        <v>62</v>
      </c>
      <c r="B22" s="21"/>
      <c r="C22" s="21"/>
      <c r="D22" s="21"/>
      <c r="E22" s="21"/>
      <c r="F22" s="21"/>
      <c r="G22" s="14">
        <v>30</v>
      </c>
      <c r="H22" s="6" t="s">
        <v>63</v>
      </c>
    </row>
    <row r="23" spans="1:11" x14ac:dyDescent="0.35">
      <c r="A23" s="9"/>
      <c r="B23" s="9"/>
      <c r="C23" s="9"/>
      <c r="D23" s="9"/>
      <c r="E23" s="9"/>
      <c r="F23" s="9"/>
      <c r="G23" s="10"/>
      <c r="H23" s="2"/>
    </row>
    <row r="24" spans="1:11" x14ac:dyDescent="0.35">
      <c r="A24" s="31" t="s">
        <v>33</v>
      </c>
      <c r="B24" s="31"/>
      <c r="C24" s="31"/>
      <c r="D24" s="31"/>
      <c r="E24" s="31"/>
      <c r="F24" s="31"/>
      <c r="G24" s="31"/>
      <c r="H24" s="31"/>
    </row>
    <row r="25" spans="1:11" x14ac:dyDescent="0.35">
      <c r="A25" s="27" t="s">
        <v>1</v>
      </c>
      <c r="B25" s="28"/>
      <c r="C25" s="28"/>
      <c r="D25" s="28"/>
      <c r="E25" s="28"/>
      <c r="F25" s="29"/>
      <c r="G25" s="13">
        <v>2</v>
      </c>
      <c r="H25" s="5" t="s">
        <v>2</v>
      </c>
      <c r="J25" s="17" t="s">
        <v>65</v>
      </c>
      <c r="K25" s="18">
        <f>(1+(G25/100))</f>
        <v>1.02</v>
      </c>
    </row>
    <row r="26" spans="1:11" x14ac:dyDescent="0.35">
      <c r="A26" s="19"/>
      <c r="B26" s="19"/>
      <c r="C26" s="19"/>
      <c r="D26" s="19"/>
      <c r="F26" s="1"/>
    </row>
    <row r="28" spans="1:11" ht="18.5" x14ac:dyDescent="0.45">
      <c r="A28" s="22" t="s">
        <v>34</v>
      </c>
      <c r="B28" s="22"/>
      <c r="C28" s="22"/>
      <c r="D28" s="22"/>
      <c r="E28" s="22"/>
      <c r="F28" s="22"/>
      <c r="G28" s="22"/>
      <c r="H28" s="22"/>
      <c r="I28" s="22"/>
      <c r="J28" s="22"/>
      <c r="K28" s="22"/>
    </row>
    <row r="29" spans="1:11" ht="18.5" x14ac:dyDescent="0.45">
      <c r="A29" s="20" t="s">
        <v>30</v>
      </c>
      <c r="B29" s="62" t="s">
        <v>0</v>
      </c>
      <c r="C29" s="62"/>
      <c r="D29" s="62"/>
      <c r="E29" s="62"/>
      <c r="F29" s="62" t="s">
        <v>32</v>
      </c>
      <c r="G29" s="62"/>
      <c r="H29" s="62"/>
      <c r="I29" s="62"/>
      <c r="J29" s="62" t="s">
        <v>12</v>
      </c>
      <c r="K29" s="62"/>
    </row>
    <row r="30" spans="1:11" x14ac:dyDescent="0.35">
      <c r="A30" s="5">
        <v>1</v>
      </c>
      <c r="B30" s="21" t="s">
        <v>72</v>
      </c>
      <c r="C30" s="21"/>
      <c r="D30" s="21"/>
      <c r="E30" s="21"/>
      <c r="F30" s="21" t="s">
        <v>27</v>
      </c>
      <c r="G30" s="21"/>
      <c r="H30" s="21"/>
      <c r="I30" s="21"/>
      <c r="J30" s="23">
        <f>((G2*((G3*(1+(G5/100)))/12)*5280)/27)*G6*G10</f>
        <v>71182.222222222219</v>
      </c>
      <c r="K30" s="24"/>
    </row>
    <row r="31" spans="1:11" x14ac:dyDescent="0.35">
      <c r="A31" s="5">
        <v>2</v>
      </c>
      <c r="B31" s="21" t="s">
        <v>73</v>
      </c>
      <c r="C31" s="21"/>
      <c r="D31" s="21"/>
      <c r="E31" s="21"/>
      <c r="F31" s="21" t="s">
        <v>27</v>
      </c>
      <c r="G31" s="21"/>
      <c r="H31" s="21"/>
      <c r="I31" s="21"/>
      <c r="J31" s="23">
        <f>G2*(G4/12)*5280*G7*(G11/2204.62)</f>
        <v>140105.77786648038</v>
      </c>
      <c r="K31" s="24"/>
    </row>
    <row r="32" spans="1:11" x14ac:dyDescent="0.35">
      <c r="A32" s="5">
        <v>3</v>
      </c>
      <c r="B32" s="21" t="s">
        <v>53</v>
      </c>
      <c r="C32" s="21"/>
      <c r="D32" s="21"/>
      <c r="E32" s="21"/>
      <c r="F32" s="21" t="s">
        <v>27</v>
      </c>
      <c r="G32" s="21"/>
      <c r="H32" s="21"/>
      <c r="I32" s="21"/>
      <c r="J32" s="23">
        <f>G12</f>
        <v>850</v>
      </c>
      <c r="K32" s="24"/>
    </row>
    <row r="33" spans="1:11" x14ac:dyDescent="0.35">
      <c r="A33" s="5">
        <v>4</v>
      </c>
      <c r="B33" s="21" t="s">
        <v>74</v>
      </c>
      <c r="C33" s="21"/>
      <c r="D33" s="21"/>
      <c r="E33" s="21"/>
      <c r="F33" s="21" t="s">
        <v>57</v>
      </c>
      <c r="G33" s="21"/>
      <c r="H33" s="21"/>
      <c r="I33" s="21"/>
      <c r="J33" s="23">
        <f>(G13*(K25^2))</f>
        <v>3953.52</v>
      </c>
      <c r="K33" s="24"/>
    </row>
    <row r="34" spans="1:11" x14ac:dyDescent="0.35">
      <c r="A34" s="5">
        <v>5</v>
      </c>
      <c r="B34" s="21" t="s">
        <v>74</v>
      </c>
      <c r="C34" s="21"/>
      <c r="D34" s="21"/>
      <c r="E34" s="21"/>
      <c r="F34" s="21" t="s">
        <v>59</v>
      </c>
      <c r="G34" s="21"/>
      <c r="H34" s="21"/>
      <c r="I34" s="21"/>
      <c r="J34" s="23">
        <f>(G13*(K25^11))</f>
        <v>4724.8223718996778</v>
      </c>
      <c r="K34" s="24"/>
    </row>
    <row r="35" spans="1:11" x14ac:dyDescent="0.35">
      <c r="A35" s="5">
        <v>6</v>
      </c>
      <c r="B35" s="21" t="s">
        <v>75</v>
      </c>
      <c r="C35" s="21"/>
      <c r="D35" s="21"/>
      <c r="E35" s="21"/>
      <c r="F35" s="21" t="s">
        <v>55</v>
      </c>
      <c r="G35" s="21"/>
      <c r="H35" s="21"/>
      <c r="I35" s="21"/>
      <c r="J35" s="23">
        <f>((G14*(1-(K25^20)))/(1-K25))-((G14*(1-(K25^2)))/(1-K25))</f>
        <v>55693.424497294232</v>
      </c>
      <c r="K35" s="24"/>
    </row>
    <row r="36" spans="1:11" x14ac:dyDescent="0.35">
      <c r="A36" s="5">
        <v>7</v>
      </c>
      <c r="B36" s="21" t="s">
        <v>76</v>
      </c>
      <c r="C36" s="21"/>
      <c r="D36" s="21"/>
      <c r="E36" s="21"/>
      <c r="F36" s="21" t="s">
        <v>58</v>
      </c>
      <c r="G36" s="21"/>
      <c r="H36" s="21"/>
      <c r="I36" s="21"/>
      <c r="J36" s="23">
        <f>(G2*5280/9)*((G15*G21)+(G16/2204.62*G22))*(K25^6)</f>
        <v>16293.500146483619</v>
      </c>
      <c r="K36" s="24"/>
    </row>
    <row r="37" spans="1:11" x14ac:dyDescent="0.35">
      <c r="A37" s="5">
        <v>8</v>
      </c>
      <c r="B37" s="21" t="s">
        <v>76</v>
      </c>
      <c r="C37" s="21"/>
      <c r="D37" s="21"/>
      <c r="E37" s="21"/>
      <c r="F37" s="21" t="s">
        <v>82</v>
      </c>
      <c r="G37" s="21"/>
      <c r="H37" s="21"/>
      <c r="I37" s="21"/>
      <c r="J37" s="23">
        <f>(G2*5280/9)*((G15*G21)+(G16/2204.62*G22))*(K25^13)</f>
        <v>18716.110094107175</v>
      </c>
      <c r="K37" s="24"/>
    </row>
    <row r="38" spans="1:11" x14ac:dyDescent="0.35">
      <c r="A38" s="5">
        <v>9</v>
      </c>
      <c r="B38" s="21" t="s">
        <v>64</v>
      </c>
      <c r="C38" s="21"/>
      <c r="D38" s="21"/>
      <c r="E38" s="21"/>
      <c r="F38" s="21" t="s">
        <v>21</v>
      </c>
      <c r="G38" s="21"/>
      <c r="H38" s="21"/>
      <c r="I38" s="21"/>
      <c r="J38" s="23">
        <f>G12*(K25^4)</f>
        <v>920.06733599999995</v>
      </c>
      <c r="K38" s="24"/>
    </row>
    <row r="39" spans="1:11" x14ac:dyDescent="0.35">
      <c r="A39" s="5">
        <v>10</v>
      </c>
      <c r="B39" s="21" t="s">
        <v>64</v>
      </c>
      <c r="C39" s="21"/>
      <c r="D39" s="21"/>
      <c r="E39" s="21"/>
      <c r="F39" s="21" t="s">
        <v>22</v>
      </c>
      <c r="G39" s="21"/>
      <c r="H39" s="21"/>
      <c r="I39" s="21"/>
      <c r="J39" s="23">
        <f>G12*(K25^9)</f>
        <v>1015.8286833289642</v>
      </c>
      <c r="K39" s="24"/>
    </row>
    <row r="40" spans="1:11" x14ac:dyDescent="0.35">
      <c r="A40" s="5">
        <v>11</v>
      </c>
      <c r="B40" s="21" t="s">
        <v>64</v>
      </c>
      <c r="C40" s="21"/>
      <c r="D40" s="21"/>
      <c r="E40" s="21"/>
      <c r="F40" s="21" t="s">
        <v>23</v>
      </c>
      <c r="G40" s="21"/>
      <c r="H40" s="21"/>
      <c r="I40" s="21"/>
      <c r="J40" s="23">
        <f>G12*(K25^14)</f>
        <v>1121.5569486034412</v>
      </c>
      <c r="K40" s="24"/>
    </row>
    <row r="41" spans="1:11" x14ac:dyDescent="0.35">
      <c r="A41" s="5">
        <v>12</v>
      </c>
      <c r="B41" s="21" t="s">
        <v>64</v>
      </c>
      <c r="C41" s="21"/>
      <c r="D41" s="21"/>
      <c r="E41" s="21"/>
      <c r="F41" s="21" t="s">
        <v>24</v>
      </c>
      <c r="G41" s="21"/>
      <c r="H41" s="21"/>
      <c r="I41" s="21"/>
      <c r="J41" s="23">
        <f>G12*(K25^19)</f>
        <v>1238.2894966486283</v>
      </c>
      <c r="K41" s="24"/>
    </row>
    <row r="42" spans="1:11" x14ac:dyDescent="0.35">
      <c r="A42" s="5">
        <v>13</v>
      </c>
      <c r="B42" s="21" t="s">
        <v>77</v>
      </c>
      <c r="C42" s="21"/>
      <c r="D42" s="21"/>
      <c r="E42" s="21"/>
      <c r="F42" s="21" t="s">
        <v>24</v>
      </c>
      <c r="G42" s="21"/>
      <c r="H42" s="21"/>
      <c r="I42" s="21"/>
      <c r="J42" s="23">
        <f>(((G2*5280/9)*G17)+(G20*G11))*(K25^19)</f>
        <v>259195.84381614585</v>
      </c>
      <c r="K42" s="24"/>
    </row>
    <row r="43" spans="1:11" x14ac:dyDescent="0.35">
      <c r="A43" s="32" t="s">
        <v>31</v>
      </c>
      <c r="B43" s="32"/>
      <c r="C43" s="32"/>
      <c r="D43" s="32"/>
      <c r="E43" s="32"/>
      <c r="F43" s="32"/>
      <c r="G43" s="32"/>
      <c r="H43" s="32"/>
      <c r="I43" s="32"/>
      <c r="J43" s="23">
        <f>SUM(J30:J42)</f>
        <v>575010.96347921412</v>
      </c>
      <c r="K43" s="24"/>
    </row>
  </sheetData>
  <mergeCells count="75">
    <mergeCell ref="J41:K41"/>
    <mergeCell ref="A7:F7"/>
    <mergeCell ref="F37:I37"/>
    <mergeCell ref="J37:K37"/>
    <mergeCell ref="B39:E39"/>
    <mergeCell ref="B40:E40"/>
    <mergeCell ref="B41:E41"/>
    <mergeCell ref="F39:I39"/>
    <mergeCell ref="F40:I40"/>
    <mergeCell ref="F41:I41"/>
    <mergeCell ref="J39:K39"/>
    <mergeCell ref="J40:K40"/>
    <mergeCell ref="F38:I38"/>
    <mergeCell ref="J38:K38"/>
    <mergeCell ref="B37:E37"/>
    <mergeCell ref="B33:E33"/>
    <mergeCell ref="A43:I43"/>
    <mergeCell ref="J43:K43"/>
    <mergeCell ref="A4:F4"/>
    <mergeCell ref="A14:F14"/>
    <mergeCell ref="A15:F15"/>
    <mergeCell ref="G14:H14"/>
    <mergeCell ref="G15:H15"/>
    <mergeCell ref="A17:F17"/>
    <mergeCell ref="G17:H17"/>
    <mergeCell ref="B36:E36"/>
    <mergeCell ref="F36:I36"/>
    <mergeCell ref="J36:K36"/>
    <mergeCell ref="B42:E42"/>
    <mergeCell ref="F42:I42"/>
    <mergeCell ref="J42:K42"/>
    <mergeCell ref="B38:E38"/>
    <mergeCell ref="B35:E35"/>
    <mergeCell ref="F35:I35"/>
    <mergeCell ref="J35:K35"/>
    <mergeCell ref="B34:E34"/>
    <mergeCell ref="F34:I34"/>
    <mergeCell ref="J34:K34"/>
    <mergeCell ref="B32:E32"/>
    <mergeCell ref="F32:I32"/>
    <mergeCell ref="J32:K32"/>
    <mergeCell ref="F33:I33"/>
    <mergeCell ref="J33:K33"/>
    <mergeCell ref="G16:H16"/>
    <mergeCell ref="A21:F21"/>
    <mergeCell ref="B31:E31"/>
    <mergeCell ref="F31:I31"/>
    <mergeCell ref="J31:K31"/>
    <mergeCell ref="B30:E30"/>
    <mergeCell ref="F30:I30"/>
    <mergeCell ref="J30:K30"/>
    <mergeCell ref="A19:H19"/>
    <mergeCell ref="A20:F20"/>
    <mergeCell ref="A24:H24"/>
    <mergeCell ref="A25:F25"/>
    <mergeCell ref="A28:K28"/>
    <mergeCell ref="B29:E29"/>
    <mergeCell ref="F29:I29"/>
    <mergeCell ref="J29:K29"/>
    <mergeCell ref="A22:F22"/>
    <mergeCell ref="A1:H1"/>
    <mergeCell ref="A2:F2"/>
    <mergeCell ref="A3:F3"/>
    <mergeCell ref="A5:F5"/>
    <mergeCell ref="A6:F6"/>
    <mergeCell ref="A9:H9"/>
    <mergeCell ref="A10:F10"/>
    <mergeCell ref="G10:H10"/>
    <mergeCell ref="A11:F11"/>
    <mergeCell ref="G11:H11"/>
    <mergeCell ref="A12:F12"/>
    <mergeCell ref="G12:H12"/>
    <mergeCell ref="A13:F13"/>
    <mergeCell ref="G13:H13"/>
    <mergeCell ref="A16:F16"/>
  </mergeCells>
  <pageMargins left="0.25" right="0.25" top="1.0026041666666667" bottom="0.75" header="0.3" footer="0.3"/>
  <pageSetup orientation="portrait" r:id="rId1"/>
  <headerFooter>
    <oddHeader>&amp;C&amp;"+,Bold"&amp;16Hot Mix Asphalt Pavement
Life-cycle Cost Estimation for 20 Years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1171-5087-4B1A-A7AD-AD56B9104FBC}">
  <dimension ref="A1:K11"/>
  <sheetViews>
    <sheetView tabSelected="1" workbookViewId="0">
      <selection activeCell="B14" sqref="B14"/>
    </sheetView>
  </sheetViews>
  <sheetFormatPr defaultRowHeight="14.5" x14ac:dyDescent="0.35"/>
  <sheetData>
    <row r="1" spans="1:11" x14ac:dyDescent="0.35">
      <c r="A1" s="63" t="s">
        <v>91</v>
      </c>
      <c r="B1" s="63"/>
      <c r="C1" s="63"/>
      <c r="D1" s="63"/>
      <c r="E1" s="63"/>
      <c r="F1" s="63"/>
      <c r="G1" s="63"/>
      <c r="H1" s="63"/>
      <c r="I1" s="63"/>
      <c r="J1" s="63"/>
      <c r="K1" s="63"/>
    </row>
    <row r="2" spans="1:11" x14ac:dyDescent="0.35">
      <c r="A2" s="63"/>
      <c r="B2" s="63"/>
      <c r="C2" s="63"/>
      <c r="D2" s="63"/>
      <c r="E2" s="63"/>
      <c r="F2" s="63"/>
      <c r="G2" s="63"/>
      <c r="H2" s="63"/>
      <c r="I2" s="63"/>
      <c r="J2" s="63"/>
      <c r="K2" s="63"/>
    </row>
    <row r="3" spans="1:11" x14ac:dyDescent="0.35">
      <c r="A3" s="63"/>
      <c r="B3" s="63"/>
      <c r="C3" s="63"/>
      <c r="D3" s="63"/>
      <c r="E3" s="63"/>
      <c r="F3" s="63"/>
      <c r="G3" s="63"/>
      <c r="H3" s="63"/>
      <c r="I3" s="63"/>
      <c r="J3" s="63"/>
      <c r="K3" s="63"/>
    </row>
    <row r="4" spans="1:11" x14ac:dyDescent="0.35">
      <c r="A4" s="63"/>
      <c r="B4" s="63"/>
      <c r="C4" s="63"/>
      <c r="D4" s="63"/>
      <c r="E4" s="63"/>
      <c r="F4" s="63"/>
      <c r="G4" s="63"/>
      <c r="H4" s="63"/>
      <c r="I4" s="63"/>
      <c r="J4" s="63"/>
      <c r="K4" s="63"/>
    </row>
    <row r="5" spans="1:11" x14ac:dyDescent="0.35">
      <c r="A5" s="63"/>
      <c r="B5" s="63"/>
      <c r="C5" s="63"/>
      <c r="D5" s="63"/>
      <c r="E5" s="63"/>
      <c r="F5" s="63"/>
      <c r="G5" s="63"/>
      <c r="H5" s="63"/>
      <c r="I5" s="63"/>
      <c r="J5" s="63"/>
      <c r="K5" s="63"/>
    </row>
    <row r="6" spans="1:11" x14ac:dyDescent="0.35">
      <c r="A6" s="63"/>
      <c r="B6" s="63"/>
      <c r="C6" s="63"/>
      <c r="D6" s="63"/>
      <c r="E6" s="63"/>
      <c r="F6" s="63"/>
      <c r="G6" s="63"/>
      <c r="H6" s="63"/>
      <c r="I6" s="63"/>
      <c r="J6" s="63"/>
      <c r="K6" s="63"/>
    </row>
    <row r="7" spans="1:11" x14ac:dyDescent="0.35">
      <c r="A7" s="63"/>
      <c r="B7" s="63"/>
      <c r="C7" s="63"/>
      <c r="D7" s="63"/>
      <c r="E7" s="63"/>
      <c r="F7" s="63"/>
      <c r="G7" s="63"/>
      <c r="H7" s="63"/>
      <c r="I7" s="63"/>
      <c r="J7" s="63"/>
      <c r="K7" s="63"/>
    </row>
    <row r="8" spans="1:11" hidden="1" x14ac:dyDescent="0.35">
      <c r="A8" s="63"/>
      <c r="B8" s="63"/>
      <c r="C8" s="63"/>
      <c r="D8" s="63"/>
      <c r="E8" s="63"/>
      <c r="F8" s="63"/>
      <c r="G8" s="63"/>
      <c r="H8" s="63"/>
      <c r="I8" s="63"/>
      <c r="J8" s="63"/>
      <c r="K8" s="63"/>
    </row>
    <row r="9" spans="1:11" hidden="1" x14ac:dyDescent="0.35">
      <c r="A9" s="63"/>
      <c r="B9" s="63"/>
      <c r="C9" s="63"/>
      <c r="D9" s="63"/>
      <c r="E9" s="63"/>
      <c r="F9" s="63"/>
      <c r="G9" s="63"/>
      <c r="H9" s="63"/>
      <c r="I9" s="63"/>
      <c r="J9" s="63"/>
      <c r="K9" s="63"/>
    </row>
    <row r="10" spans="1:11" hidden="1" x14ac:dyDescent="0.35">
      <c r="A10" s="63"/>
      <c r="B10" s="63"/>
      <c r="C10" s="63"/>
      <c r="D10" s="63"/>
      <c r="E10" s="63"/>
      <c r="F10" s="63"/>
      <c r="G10" s="63"/>
      <c r="H10" s="63"/>
      <c r="I10" s="63"/>
      <c r="J10" s="63"/>
      <c r="K10" s="63"/>
    </row>
    <row r="11" spans="1:11" hidden="1" x14ac:dyDescent="0.35">
      <c r="A11" s="63"/>
      <c r="B11" s="63"/>
      <c r="C11" s="63"/>
      <c r="D11" s="63"/>
      <c r="E11" s="63"/>
      <c r="F11" s="63"/>
      <c r="G11" s="63"/>
      <c r="H11" s="63"/>
      <c r="I11" s="63"/>
      <c r="J11" s="63"/>
      <c r="K11" s="63"/>
    </row>
  </sheetData>
  <mergeCells count="1">
    <mergeCell ref="A1:K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Gravel Surfacing</vt:lpstr>
      <vt:lpstr>Stabalized Gravel Surfacing</vt:lpstr>
      <vt:lpstr>Blotter Surfacing</vt:lpstr>
      <vt:lpstr>Hot Mixed Asphalt</vt:lpstr>
      <vt:lpstr>About this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Yew, Tuan Yong</dc:creator>
  <cp:lastModifiedBy>Marilee LaFond</cp:lastModifiedBy>
  <cp:lastPrinted>2013-08-23T22:47:08Z</cp:lastPrinted>
  <dcterms:created xsi:type="dcterms:W3CDTF">2013-08-19T02:19:38Z</dcterms:created>
  <dcterms:modified xsi:type="dcterms:W3CDTF">2023-05-08T11:06:36Z</dcterms:modified>
</cp:coreProperties>
</file>